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jef\Documents\"/>
    </mc:Choice>
  </mc:AlternateContent>
  <xr:revisionPtr revIDLastSave="0" documentId="13_ncr:1_{E69EF0FA-9510-4094-936F-DFF243F2B6F6}" xr6:coauthVersionLast="41" xr6:coauthVersionMax="41" xr10:uidLastSave="{00000000-0000-0000-0000-000000000000}"/>
  <bookViews>
    <workbookView xWindow="-120" yWindow="-120" windowWidth="29040" windowHeight="15840" xr2:uid="{9062498E-EA1D-4BAB-9029-BEF2F3BC0B87}"/>
  </bookViews>
  <sheets>
    <sheet name="Calculation of Forgiveness" sheetId="1" r:id="rId1"/>
    <sheet name="Reduction in Wages Workshe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 l="1"/>
  <c r="C11" i="1" l="1"/>
  <c r="B25" i="1" l="1"/>
  <c r="C27" i="1" s="1"/>
  <c r="C14" i="1" l="1"/>
  <c r="D4" i="2" l="1"/>
  <c r="D5" i="2"/>
  <c r="D6" i="2"/>
  <c r="D7" i="2"/>
  <c r="D8" i="2"/>
  <c r="D9" i="2"/>
  <c r="D10" i="2"/>
  <c r="D11" i="2"/>
  <c r="D12" i="2"/>
  <c r="D3" i="2"/>
  <c r="B18" i="2" l="1"/>
  <c r="B30" i="1" s="1"/>
  <c r="E4" i="2"/>
  <c r="F4" i="2" s="1"/>
  <c r="E5" i="2"/>
  <c r="F5" i="2" s="1"/>
  <c r="E6" i="2"/>
  <c r="E7" i="2"/>
  <c r="E8" i="2"/>
  <c r="E9" i="2"/>
  <c r="F9" i="2" s="1"/>
  <c r="E10" i="2"/>
  <c r="F10" i="2" s="1"/>
  <c r="E11" i="2"/>
  <c r="F11" i="2" s="1"/>
  <c r="E12" i="2"/>
  <c r="F12" i="2" s="1"/>
  <c r="E3" i="2"/>
  <c r="F3" i="2" s="1"/>
  <c r="C12" i="1"/>
  <c r="D7" i="1"/>
  <c r="D3" i="1"/>
  <c r="D8" i="1" l="1"/>
  <c r="C15" i="1" s="1"/>
  <c r="D15" i="1" s="1"/>
  <c r="F7" i="2"/>
  <c r="G7" i="2" s="1"/>
  <c r="B17" i="2"/>
  <c r="B29" i="1" s="1"/>
  <c r="C31" i="1" s="1"/>
  <c r="G8" i="2"/>
  <c r="G5" i="2"/>
  <c r="G11" i="2"/>
  <c r="G6" i="2"/>
  <c r="F8" i="2"/>
  <c r="F6" i="2"/>
  <c r="G10" i="2"/>
  <c r="G4" i="2"/>
  <c r="G12" i="2"/>
  <c r="G9" i="2"/>
  <c r="G3" i="2"/>
  <c r="G14" i="2" l="1"/>
  <c r="C19" i="1" s="1"/>
  <c r="D19" i="1" s="1"/>
  <c r="D33" i="1" s="1"/>
  <c r="D34" i="1" s="1"/>
</calcChain>
</file>

<file path=xl/sharedStrings.xml><?xml version="1.0" encoding="utf-8"?>
<sst xmlns="http://schemas.openxmlformats.org/spreadsheetml/2006/main" count="55" uniqueCount="55">
  <si>
    <t>Amount of PPP Loan</t>
  </si>
  <si>
    <t>Step 1: Reduction in Headcount</t>
  </si>
  <si>
    <t>Amount of PPP Loan Used for Payroll During 8 Week Post-Loan Period</t>
  </si>
  <si>
    <t>Amount of PPP Loan Used for Other Authorized Purposes During 8 Week Post-Loan Period</t>
  </si>
  <si>
    <t>Inputs</t>
  </si>
  <si>
    <t>Amount Forgiven</t>
  </si>
  <si>
    <t>Subtotal of Amount Potentially Forgiven</t>
  </si>
  <si>
    <t>Numerator: Avg. FTE per month for 8 week post-loan period</t>
  </si>
  <si>
    <t>Calculations</t>
  </si>
  <si>
    <t>Denominator - Option 1: the average number of FT equivalent employees per month employed by the company during the period from February 15, 2019 through June 30, 2019</t>
  </si>
  <si>
    <t>Denominator - Option 2: the average number of FT equivalent employees per month employed by the company during the period from January 1, 2020 through February 29, 2020</t>
  </si>
  <si>
    <t>Step 2: Reduction in Wages</t>
  </si>
  <si>
    <r>
      <t>Amount Not Forgiveable (</t>
    </r>
    <r>
      <rPr>
        <i/>
        <sz val="11"/>
        <color theme="1"/>
        <rFont val="Calibri"/>
        <family val="2"/>
        <scheme val="minor"/>
      </rPr>
      <t>from Reductions in Wages Worksheet</t>
    </r>
    <r>
      <rPr>
        <sz val="11"/>
        <color theme="1"/>
        <rFont val="Calibri"/>
        <family val="2"/>
        <scheme val="minor"/>
      </rPr>
      <t>)</t>
    </r>
  </si>
  <si>
    <t>Annualized compensation rate for Q1 2020</t>
  </si>
  <si>
    <t>Actual annualized compensation rate paid during 8 week post-loan period</t>
  </si>
  <si>
    <t>Percentage Decrease</t>
  </si>
  <si>
    <t>Requires Additional Analysis? If Yes, input information for Column F</t>
  </si>
  <si>
    <t>Actual wages received during 8 week post-loan period</t>
  </si>
  <si>
    <t>List all employees who had annualized compensation for 2019 &lt;$100k employed during 8 week post-loan period</t>
  </si>
  <si>
    <t>Restored wages to rate payable on 2/15/20 by 6/30/20?</t>
  </si>
  <si>
    <t>Yes</t>
  </si>
  <si>
    <t>No</t>
  </si>
  <si>
    <t>Employee 1</t>
  </si>
  <si>
    <t>Employee 2</t>
  </si>
  <si>
    <t>Employee 3</t>
  </si>
  <si>
    <t>Employee 4</t>
  </si>
  <si>
    <t>Employee 5</t>
  </si>
  <si>
    <t>Employee 6</t>
  </si>
  <si>
    <t>Employee 7</t>
  </si>
  <si>
    <t>Employee 8</t>
  </si>
  <si>
    <t>Employee 9</t>
  </si>
  <si>
    <t>Employee 10</t>
  </si>
  <si>
    <t>Amount not forgivable</t>
  </si>
  <si>
    <t>Total Not Forgivable</t>
  </si>
  <si>
    <t>Amount of PPP Loan Not Used or Used for Unauthorized Purposes (not forgivable)</t>
  </si>
  <si>
    <t>Percentage Not Forgivable (unless restored)</t>
  </si>
  <si>
    <t>Amount Not Forgivable (unless restored)</t>
  </si>
  <si>
    <t>Step 3: Restoration of Headcount or Wages</t>
  </si>
  <si>
    <t>FTE Headcount as of February 15, 2020</t>
  </si>
  <si>
    <t>Headcount Restored?</t>
  </si>
  <si>
    <t>Count of Employees With Reduced Wages</t>
  </si>
  <si>
    <t>Count of Employees With Restored Wages</t>
  </si>
  <si>
    <t>Employees With Reduced Wages</t>
  </si>
  <si>
    <t>Employees With Restored Wages</t>
  </si>
  <si>
    <t>Wages Restored?</t>
  </si>
  <si>
    <t>Amount of Loan Forgiven</t>
  </si>
  <si>
    <t>**Note: For purposes of this spreadsheet, the annualized rate in Column C is assumed to be consistent through the 8 week post-loan period</t>
  </si>
  <si>
    <t>Percentage of Loan Forgiven</t>
  </si>
  <si>
    <t>**Amount Used for Other Authorized Purposes &gt;25% (not forgivable)</t>
  </si>
  <si>
    <t>** Note: If more than 25% of the PPP Loan is used for non-compensation purposes, the excess will not be forgivable</t>
  </si>
  <si>
    <t>FTE Headcount as of April 26, 2020</t>
  </si>
  <si>
    <t>Job Losses During Period</t>
  </si>
  <si>
    <t>Jobs Restored by June 30, 2020</t>
  </si>
  <si>
    <t>Date of Last Update: May 13, 2020</t>
  </si>
  <si>
    <t>The SBA continues to produce new and revised guidance on this program, which may result in changes to this analysis and spreadsheet. This spreadsheet is provided as an educational tool to assist potential borrowers of a PPP loan in generally understanding the mechanism by which their loan may be forgiven in whole or in part but should not be relied upon as the final determination of such forgiveness amount. Borrowers should work with their lenders to determine the forgivable amount of their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</si>
</sst>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i/>
      <u val="singleAccounting"/>
      <sz val="11"/>
      <color theme="1"/>
      <name val="Calibri"/>
      <family val="2"/>
      <scheme val="minor"/>
    </font>
    <font>
      <b/>
      <i/>
      <u val="doubleAccounting"/>
      <sz val="11"/>
      <color theme="1"/>
      <name val="Calibri"/>
      <family val="2"/>
      <scheme val="minor"/>
    </font>
    <font>
      <b/>
      <i/>
      <u/>
      <sz val="11"/>
      <color theme="1"/>
      <name val="Calibri"/>
      <family val="2"/>
      <scheme val="minor"/>
    </font>
    <font>
      <i/>
      <sz val="14"/>
      <color rgb="FF333333"/>
      <name val="Arial"/>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xf numFmtId="0" fontId="0" fillId="0" borderId="0" xfId="0" applyFill="1"/>
    <xf numFmtId="44" fontId="0" fillId="0" borderId="0" xfId="0" applyNumberFormat="1"/>
    <xf numFmtId="0" fontId="4" fillId="0" borderId="0" xfId="0" applyFont="1"/>
    <xf numFmtId="164" fontId="0" fillId="3" borderId="1" xfId="1" applyNumberFormat="1" applyFont="1" applyFill="1" applyBorder="1"/>
    <xf numFmtId="164" fontId="0" fillId="0" borderId="1" xfId="1" applyNumberFormat="1" applyFont="1" applyBorder="1"/>
    <xf numFmtId="0" fontId="3" fillId="0" borderId="1" xfId="0" applyFont="1" applyBorder="1"/>
    <xf numFmtId="0" fontId="3" fillId="0" borderId="1" xfId="0" applyFont="1" applyBorder="1" applyAlignment="1">
      <alignment wrapText="1"/>
    </xf>
    <xf numFmtId="0" fontId="0" fillId="0" borderId="1" xfId="0" applyBorder="1"/>
    <xf numFmtId="44" fontId="0" fillId="2" borderId="1" xfId="2" applyFont="1" applyFill="1" applyBorder="1"/>
    <xf numFmtId="44" fontId="0" fillId="3" borderId="1" xfId="2" applyFont="1" applyFill="1" applyBorder="1"/>
    <xf numFmtId="44" fontId="0" fillId="0" borderId="0" xfId="0" applyNumberFormat="1" applyBorder="1"/>
    <xf numFmtId="0" fontId="0" fillId="0" borderId="0" xfId="0" applyBorder="1"/>
    <xf numFmtId="44" fontId="0" fillId="0" borderId="0" xfId="2" applyFont="1" applyFill="1" applyBorder="1"/>
    <xf numFmtId="44" fontId="0" fillId="0" borderId="0" xfId="0" applyNumberFormat="1" applyFill="1" applyBorder="1"/>
    <xf numFmtId="44" fontId="5" fillId="0" borderId="0" xfId="0" applyNumberFormat="1" applyFont="1" applyFill="1" applyBorder="1"/>
    <xf numFmtId="44" fontId="0" fillId="0" borderId="0" xfId="2" applyFont="1"/>
    <xf numFmtId="0" fontId="0" fillId="0" borderId="0" xfId="0" applyFont="1"/>
    <xf numFmtId="0" fontId="4" fillId="0" borderId="0" xfId="0" applyFont="1" applyBorder="1"/>
    <xf numFmtId="0" fontId="0" fillId="0" borderId="0" xfId="0" applyAlignment="1">
      <alignment wrapText="1"/>
    </xf>
    <xf numFmtId="0" fontId="0" fillId="0" borderId="1" xfId="0" applyBorder="1" applyAlignment="1">
      <alignment wrapText="1"/>
    </xf>
    <xf numFmtId="44" fontId="0" fillId="0" borderId="1" xfId="2" applyFont="1" applyBorder="1"/>
    <xf numFmtId="0" fontId="4" fillId="0" borderId="0" xfId="0" applyFont="1" applyAlignment="1">
      <alignment wrapText="1"/>
    </xf>
    <xf numFmtId="10" fontId="0" fillId="0" borderId="1" xfId="3" applyNumberFormat="1" applyFont="1" applyBorder="1"/>
    <xf numFmtId="10" fontId="0" fillId="0" borderId="0" xfId="3" applyNumberFormat="1" applyFont="1"/>
    <xf numFmtId="0" fontId="0" fillId="3" borderId="1" xfId="0" applyFill="1" applyBorder="1"/>
    <xf numFmtId="0" fontId="0" fillId="0" borderId="0" xfId="0" applyFont="1" applyFill="1" applyBorder="1"/>
    <xf numFmtId="44" fontId="6" fillId="0" borderId="0" xfId="0" applyNumberFormat="1" applyFont="1"/>
    <xf numFmtId="0" fontId="0" fillId="0" borderId="1" xfId="0" applyFill="1" applyBorder="1"/>
    <xf numFmtId="0" fontId="7" fillId="0" borderId="0" xfId="0" applyFont="1"/>
    <xf numFmtId="164" fontId="0" fillId="0" borderId="1" xfId="1" applyNumberFormat="1" applyFont="1" applyBorder="1" applyAlignment="1">
      <alignment vertical="center"/>
    </xf>
    <xf numFmtId="0" fontId="8" fillId="0" borderId="0" xfId="0" applyFont="1" applyAlignment="1">
      <alignment wrapText="1"/>
    </xf>
  </cellXfs>
  <cellStyles count="4">
    <cellStyle name="Comma" xfId="1" builtinId="3"/>
    <cellStyle name="Currency" xfId="2" builtinId="4"/>
    <cellStyle name="Normal" xfId="0" builtinId="0"/>
    <cellStyle name="Percent" xfId="3" builtinId="5"/>
  </cellStyles>
  <dxfs count="7">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3598333</xdr:colOff>
      <xdr:row>0</xdr:row>
      <xdr:rowOff>1029523</xdr:rowOff>
    </xdr:to>
    <xdr:pic>
      <xdr:nvPicPr>
        <xdr:cNvPr id="3" name="Picture 2">
          <a:extLst>
            <a:ext uri="{FF2B5EF4-FFF2-40B4-BE49-F238E27FC236}">
              <a16:creationId xmlns:a16="http://schemas.microsoft.com/office/drawing/2014/main" id="{E08F8E7D-4C54-4724-89B6-871247C6B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8333" cy="10295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566506</xdr:colOff>
      <xdr:row>0</xdr:row>
      <xdr:rowOff>1028700</xdr:rowOff>
    </xdr:to>
    <xdr:pic>
      <xdr:nvPicPr>
        <xdr:cNvPr id="4" name="Picture 3">
          <a:extLst>
            <a:ext uri="{FF2B5EF4-FFF2-40B4-BE49-F238E27FC236}">
              <a16:creationId xmlns:a16="http://schemas.microsoft.com/office/drawing/2014/main" id="{72EFBD8D-1488-4CF6-B8D8-45E2E711FA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95456" cy="102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12A75-F4A2-4570-B821-8068C24CF0D2}">
  <dimension ref="A1:D40"/>
  <sheetViews>
    <sheetView tabSelected="1" zoomScale="90" zoomScaleNormal="90" workbookViewId="0">
      <selection activeCell="A37" sqref="A37"/>
    </sheetView>
  </sheetViews>
  <sheetFormatPr defaultRowHeight="15" x14ac:dyDescent="0.25"/>
  <cols>
    <col min="1" max="1" width="83.85546875" customWidth="1"/>
    <col min="2" max="2" width="13.28515625" bestFit="1" customWidth="1"/>
    <col min="3" max="3" width="14" bestFit="1" customWidth="1"/>
    <col min="4" max="4" width="16.42578125" bestFit="1" customWidth="1"/>
    <col min="6" max="6" width="32.140625" customWidth="1"/>
  </cols>
  <sheetData>
    <row r="1" spans="1:4" ht="82.5" customHeight="1" x14ac:dyDescent="0.25"/>
    <row r="2" spans="1:4" x14ac:dyDescent="0.25">
      <c r="B2" t="s">
        <v>4</v>
      </c>
      <c r="C2" t="s">
        <v>8</v>
      </c>
      <c r="D2" t="s">
        <v>5</v>
      </c>
    </row>
    <row r="3" spans="1:4" x14ac:dyDescent="0.25">
      <c r="A3" s="9" t="s">
        <v>0</v>
      </c>
      <c r="B3" s="10">
        <v>500000</v>
      </c>
      <c r="C3" s="14"/>
      <c r="D3" s="12">
        <f>B3</f>
        <v>500000</v>
      </c>
    </row>
    <row r="4" spans="1:4" x14ac:dyDescent="0.25">
      <c r="A4" s="9" t="s">
        <v>2</v>
      </c>
      <c r="B4" s="11">
        <v>350000</v>
      </c>
      <c r="C4" s="14"/>
      <c r="D4" s="13"/>
    </row>
    <row r="5" spans="1:4" x14ac:dyDescent="0.25">
      <c r="A5" s="9" t="s">
        <v>3</v>
      </c>
      <c r="B5" s="11">
        <v>135000</v>
      </c>
      <c r="C5" s="14"/>
      <c r="D5" s="13"/>
    </row>
    <row r="6" spans="1:4" x14ac:dyDescent="0.25">
      <c r="A6" s="13" t="s">
        <v>48</v>
      </c>
      <c r="B6" s="13"/>
      <c r="C6" s="13"/>
      <c r="D6" s="14">
        <f>IF(B5&gt;((B4/0.75)-B4),(B5-((B4/0.75)-B4))*-1,0)</f>
        <v>-18333.333333333314</v>
      </c>
    </row>
    <row r="7" spans="1:4" x14ac:dyDescent="0.25">
      <c r="A7" s="13" t="s">
        <v>34</v>
      </c>
      <c r="B7" s="13"/>
      <c r="C7" s="13"/>
      <c r="D7" s="15">
        <f>(B3-B4-B5)*-1</f>
        <v>-15000</v>
      </c>
    </row>
    <row r="8" spans="1:4" ht="17.25" x14ac:dyDescent="0.4">
      <c r="A8" s="19" t="s">
        <v>6</v>
      </c>
      <c r="B8" s="13"/>
      <c r="C8" s="13"/>
      <c r="D8" s="16">
        <f>SUM(D3:D7)</f>
        <v>466666.66666666669</v>
      </c>
    </row>
    <row r="9" spans="1:4" x14ac:dyDescent="0.25">
      <c r="B9" s="2"/>
      <c r="C9" s="2"/>
    </row>
    <row r="10" spans="1:4" x14ac:dyDescent="0.25">
      <c r="A10" s="1" t="s">
        <v>1</v>
      </c>
    </row>
    <row r="11" spans="1:4" x14ac:dyDescent="0.25">
      <c r="A11" s="7" t="s">
        <v>7</v>
      </c>
      <c r="B11" s="5">
        <v>25</v>
      </c>
      <c r="C11" s="6">
        <f>B11</f>
        <v>25</v>
      </c>
    </row>
    <row r="12" spans="1:4" ht="30" x14ac:dyDescent="0.25">
      <c r="A12" s="8" t="s">
        <v>9</v>
      </c>
      <c r="B12" s="5">
        <v>40</v>
      </c>
      <c r="C12" s="31">
        <f>MIN(B12:B13)</f>
        <v>36</v>
      </c>
    </row>
    <row r="13" spans="1:4" ht="35.25" customHeight="1" x14ac:dyDescent="0.25">
      <c r="A13" s="8" t="s">
        <v>10</v>
      </c>
      <c r="B13" s="5">
        <v>36</v>
      </c>
      <c r="C13" s="31"/>
    </row>
    <row r="14" spans="1:4" x14ac:dyDescent="0.25">
      <c r="A14" s="18" t="s">
        <v>35</v>
      </c>
      <c r="C14" s="25">
        <f>IF(C11/C12&gt;=1,0,1-(C11/C12))</f>
        <v>0.30555555555555558</v>
      </c>
    </row>
    <row r="15" spans="1:4" x14ac:dyDescent="0.25">
      <c r="A15" s="18" t="s">
        <v>36</v>
      </c>
      <c r="C15" s="17">
        <f>-1*C14*D8</f>
        <v>-142592.59259259261</v>
      </c>
      <c r="D15" s="17">
        <f>IF(C27="Yes",0,C15)</f>
        <v>-142592.59259259261</v>
      </c>
    </row>
    <row r="17" spans="1:4" x14ac:dyDescent="0.25">
      <c r="A17" s="1" t="s">
        <v>11</v>
      </c>
    </row>
    <row r="19" spans="1:4" x14ac:dyDescent="0.25">
      <c r="A19" t="s">
        <v>12</v>
      </c>
      <c r="C19" s="3">
        <f>-1*'Reduction in Wages Worksheet'!G14</f>
        <v>-12500.000000000002</v>
      </c>
      <c r="D19" s="17">
        <f>IF(C31="Yes",0,C19)</f>
        <v>-12500.000000000002</v>
      </c>
    </row>
    <row r="21" spans="1:4" x14ac:dyDescent="0.25">
      <c r="A21" s="1" t="s">
        <v>37</v>
      </c>
    </row>
    <row r="23" spans="1:4" x14ac:dyDescent="0.25">
      <c r="A23" s="18" t="s">
        <v>38</v>
      </c>
      <c r="B23" s="26">
        <v>33</v>
      </c>
    </row>
    <row r="24" spans="1:4" x14ac:dyDescent="0.25">
      <c r="A24" s="18" t="s">
        <v>50</v>
      </c>
      <c r="B24" s="26">
        <v>28</v>
      </c>
    </row>
    <row r="25" spans="1:4" x14ac:dyDescent="0.25">
      <c r="A25" s="27" t="s">
        <v>51</v>
      </c>
      <c r="B25" s="29">
        <f>B23-B24</f>
        <v>5</v>
      </c>
    </row>
    <row r="26" spans="1:4" x14ac:dyDescent="0.25">
      <c r="A26" s="27" t="s">
        <v>52</v>
      </c>
      <c r="B26" s="26">
        <v>2</v>
      </c>
    </row>
    <row r="27" spans="1:4" x14ac:dyDescent="0.25">
      <c r="A27" s="27" t="s">
        <v>39</v>
      </c>
      <c r="C27" s="1" t="str">
        <f>IF(B25=0,"Yes",IF(B26&gt;=B25,"Yes","No"))</f>
        <v>No</v>
      </c>
    </row>
    <row r="29" spans="1:4" x14ac:dyDescent="0.25">
      <c r="A29" t="s">
        <v>42</v>
      </c>
      <c r="B29">
        <f>'Reduction in Wages Worksheet'!B17</f>
        <v>5</v>
      </c>
    </row>
    <row r="30" spans="1:4" x14ac:dyDescent="0.25">
      <c r="A30" t="s">
        <v>43</v>
      </c>
      <c r="B30">
        <f>'Reduction in Wages Worksheet'!B18</f>
        <v>0</v>
      </c>
    </row>
    <row r="31" spans="1:4" x14ac:dyDescent="0.25">
      <c r="A31" t="s">
        <v>44</v>
      </c>
      <c r="C31" s="1" t="str">
        <f>IF(B30=B29,"Yes","No")</f>
        <v>No</v>
      </c>
    </row>
    <row r="33" spans="1:4" ht="17.25" x14ac:dyDescent="0.4">
      <c r="A33" s="4" t="s">
        <v>45</v>
      </c>
      <c r="D33" s="28">
        <f>SUM(D8,D15,D19)</f>
        <v>311574.07407407404</v>
      </c>
    </row>
    <row r="34" spans="1:4" x14ac:dyDescent="0.25">
      <c r="A34" s="4" t="s">
        <v>47</v>
      </c>
      <c r="D34" s="25">
        <f>D33/B3</f>
        <v>0.62314814814814812</v>
      </c>
    </row>
    <row r="36" spans="1:4" x14ac:dyDescent="0.25">
      <c r="A36" t="s">
        <v>49</v>
      </c>
    </row>
    <row r="38" spans="1:4" x14ac:dyDescent="0.25">
      <c r="A38" s="30" t="s">
        <v>53</v>
      </c>
    </row>
    <row r="40" spans="1:4" ht="168.75" x14ac:dyDescent="0.3">
      <c r="A40" s="32" t="s">
        <v>54</v>
      </c>
    </row>
  </sheetData>
  <mergeCells count="1">
    <mergeCell ref="C12:C13"/>
  </mergeCells>
  <dataValidations count="2">
    <dataValidation type="custom" allowBlank="1" showInputMessage="1" showErrorMessage="1" errorTitle="Exceeds Loan Amount" error="The sum of Cells B4 and B5 cannot exceed the amount of the PPP Loan in Cell B3" sqref="B5" xr:uid="{98F7108D-33BF-48D4-8D25-6F5915C4F1CC}">
      <formula1>SUM(B4:B5)&lt;=B3</formula1>
    </dataValidation>
    <dataValidation type="custom" allowBlank="1" showInputMessage="1" showErrorMessage="1" errorTitle="Exceeds Loan Amount" error="The sum of Cells B4 and B5 cannot exceed the amount of the PPP Loan in Cell B3" sqref="B4" xr:uid="{39FC3C51-FA6B-4335-B7FE-23214CEE0C70}">
      <formula1>SUM(B4:B5)&lt;=B3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9540F-78C6-4020-8EC0-10796A6134A1}">
  <dimension ref="A1:M18"/>
  <sheetViews>
    <sheetView workbookViewId="0">
      <selection activeCell="C1" sqref="C1"/>
    </sheetView>
  </sheetViews>
  <sheetFormatPr defaultRowHeight="15" x14ac:dyDescent="0.25"/>
  <cols>
    <col min="1" max="1" width="45.42578125" customWidth="1"/>
    <col min="2" max="3" width="28.140625" customWidth="1"/>
    <col min="4" max="4" width="12.7109375" customWidth="1"/>
    <col min="5" max="5" width="17.85546875" customWidth="1"/>
    <col min="6" max="8" width="17" customWidth="1"/>
    <col min="13" max="13" width="0" hidden="1" customWidth="1"/>
  </cols>
  <sheetData>
    <row r="1" spans="1:13" ht="82.5" customHeight="1" x14ac:dyDescent="0.25"/>
    <row r="2" spans="1:13" ht="75" x14ac:dyDescent="0.25">
      <c r="A2" s="23" t="s">
        <v>18</v>
      </c>
      <c r="B2" s="23" t="s">
        <v>13</v>
      </c>
      <c r="C2" s="23" t="s">
        <v>14</v>
      </c>
      <c r="D2" s="23" t="s">
        <v>15</v>
      </c>
      <c r="E2" s="23" t="s">
        <v>16</v>
      </c>
      <c r="F2" s="23" t="s">
        <v>17</v>
      </c>
      <c r="G2" s="23" t="s">
        <v>32</v>
      </c>
      <c r="H2" s="23" t="s">
        <v>19</v>
      </c>
    </row>
    <row r="3" spans="1:13" x14ac:dyDescent="0.25">
      <c r="A3" s="21" t="s">
        <v>22</v>
      </c>
      <c r="B3" s="11">
        <v>75000</v>
      </c>
      <c r="C3" s="11">
        <v>37500</v>
      </c>
      <c r="D3" s="24">
        <f>IF(B3=0,0,1-(C3/B3))</f>
        <v>0.5</v>
      </c>
      <c r="E3" s="9" t="str">
        <f>IF(D3&gt;0.25,"Yes","No")</f>
        <v>Yes</v>
      </c>
      <c r="F3" s="22">
        <f>IF(E3="Yes",8*(C3/52),0)</f>
        <v>5769.2307692307695</v>
      </c>
      <c r="G3" s="22">
        <f t="shared" ref="G3:G12" si="0">IF(E3="Yes",((8/52)*0.75*B3)-F3,0)</f>
        <v>2884.6153846153848</v>
      </c>
      <c r="H3" s="9"/>
      <c r="M3" t="s">
        <v>20</v>
      </c>
    </row>
    <row r="4" spans="1:13" x14ac:dyDescent="0.25">
      <c r="A4" s="21" t="s">
        <v>23</v>
      </c>
      <c r="B4" s="11">
        <v>85000</v>
      </c>
      <c r="C4" s="11">
        <v>42500</v>
      </c>
      <c r="D4" s="24">
        <f t="shared" ref="D4:D12" si="1">IF(B4=0,0,1-(C4/B4))</f>
        <v>0.5</v>
      </c>
      <c r="E4" s="9" t="str">
        <f t="shared" ref="E4:E12" si="2">IF(D4&gt;0.25,"Yes","No")</f>
        <v>Yes</v>
      </c>
      <c r="F4" s="22">
        <f t="shared" ref="F4:F12" si="3">IF(E4="Yes",8*(C4/52),0)</f>
        <v>6538.4615384615381</v>
      </c>
      <c r="G4" s="22">
        <f t="shared" si="0"/>
        <v>3269.2307692307704</v>
      </c>
      <c r="H4" s="9"/>
      <c r="M4" t="s">
        <v>21</v>
      </c>
    </row>
    <row r="5" spans="1:13" x14ac:dyDescent="0.25">
      <c r="A5" s="21" t="s">
        <v>24</v>
      </c>
      <c r="B5" s="11">
        <v>50000</v>
      </c>
      <c r="C5" s="11">
        <v>25000</v>
      </c>
      <c r="D5" s="24">
        <f t="shared" si="1"/>
        <v>0.5</v>
      </c>
      <c r="E5" s="9" t="str">
        <f t="shared" si="2"/>
        <v>Yes</v>
      </c>
      <c r="F5" s="22">
        <f t="shared" si="3"/>
        <v>3846.1538461538462</v>
      </c>
      <c r="G5" s="22">
        <f t="shared" si="0"/>
        <v>1923.0769230769233</v>
      </c>
      <c r="H5" s="9"/>
    </row>
    <row r="6" spans="1:13" x14ac:dyDescent="0.25">
      <c r="A6" s="21" t="s">
        <v>25</v>
      </c>
      <c r="B6" s="11">
        <v>50000</v>
      </c>
      <c r="C6" s="11">
        <v>25000</v>
      </c>
      <c r="D6" s="24">
        <f t="shared" si="1"/>
        <v>0.5</v>
      </c>
      <c r="E6" s="9" t="str">
        <f t="shared" si="2"/>
        <v>Yes</v>
      </c>
      <c r="F6" s="22">
        <f t="shared" si="3"/>
        <v>3846.1538461538462</v>
      </c>
      <c r="G6" s="22">
        <f t="shared" si="0"/>
        <v>1923.0769230769233</v>
      </c>
      <c r="H6" s="9"/>
    </row>
    <row r="7" spans="1:13" x14ac:dyDescent="0.25">
      <c r="A7" s="21" t="s">
        <v>26</v>
      </c>
      <c r="B7" s="11">
        <v>65000</v>
      </c>
      <c r="C7" s="11">
        <v>32500</v>
      </c>
      <c r="D7" s="24">
        <f t="shared" si="1"/>
        <v>0.5</v>
      </c>
      <c r="E7" s="9" t="str">
        <f t="shared" si="2"/>
        <v>Yes</v>
      </c>
      <c r="F7" s="22">
        <f t="shared" si="3"/>
        <v>5000</v>
      </c>
      <c r="G7" s="22">
        <f t="shared" si="0"/>
        <v>2500</v>
      </c>
      <c r="H7" s="9"/>
    </row>
    <row r="8" spans="1:13" x14ac:dyDescent="0.25">
      <c r="A8" s="21" t="s">
        <v>27</v>
      </c>
      <c r="B8" s="11"/>
      <c r="C8" s="11"/>
      <c r="D8" s="24">
        <f t="shared" si="1"/>
        <v>0</v>
      </c>
      <c r="E8" s="9" t="str">
        <f t="shared" si="2"/>
        <v>No</v>
      </c>
      <c r="F8" s="22">
        <f t="shared" si="3"/>
        <v>0</v>
      </c>
      <c r="G8" s="22">
        <f>IF(E8="Yes",((8/52)*0.75*B8)-F8,0)</f>
        <v>0</v>
      </c>
      <c r="H8" s="9"/>
    </row>
    <row r="9" spans="1:13" x14ac:dyDescent="0.25">
      <c r="A9" s="21" t="s">
        <v>28</v>
      </c>
      <c r="B9" s="11"/>
      <c r="C9" s="11"/>
      <c r="D9" s="24">
        <f t="shared" si="1"/>
        <v>0</v>
      </c>
      <c r="E9" s="9" t="str">
        <f t="shared" si="2"/>
        <v>No</v>
      </c>
      <c r="F9" s="22">
        <f t="shared" si="3"/>
        <v>0</v>
      </c>
      <c r="G9" s="22">
        <f t="shared" si="0"/>
        <v>0</v>
      </c>
      <c r="H9" s="9"/>
    </row>
    <row r="10" spans="1:13" x14ac:dyDescent="0.25">
      <c r="A10" s="21" t="s">
        <v>29</v>
      </c>
      <c r="B10" s="11"/>
      <c r="C10" s="11"/>
      <c r="D10" s="24">
        <f t="shared" si="1"/>
        <v>0</v>
      </c>
      <c r="E10" s="9" t="str">
        <f t="shared" si="2"/>
        <v>No</v>
      </c>
      <c r="F10" s="22">
        <f t="shared" si="3"/>
        <v>0</v>
      </c>
      <c r="G10" s="22">
        <f t="shared" si="0"/>
        <v>0</v>
      </c>
      <c r="H10" s="9"/>
    </row>
    <row r="11" spans="1:13" x14ac:dyDescent="0.25">
      <c r="A11" s="21" t="s">
        <v>30</v>
      </c>
      <c r="B11" s="11"/>
      <c r="C11" s="11"/>
      <c r="D11" s="24">
        <f t="shared" si="1"/>
        <v>0</v>
      </c>
      <c r="E11" s="9" t="str">
        <f t="shared" si="2"/>
        <v>No</v>
      </c>
      <c r="F11" s="22">
        <f t="shared" si="3"/>
        <v>0</v>
      </c>
      <c r="G11" s="22">
        <f t="shared" si="0"/>
        <v>0</v>
      </c>
      <c r="H11" s="9"/>
    </row>
    <row r="12" spans="1:13" x14ac:dyDescent="0.25">
      <c r="A12" s="21" t="s">
        <v>31</v>
      </c>
      <c r="B12" s="11"/>
      <c r="C12" s="11"/>
      <c r="D12" s="24">
        <f t="shared" si="1"/>
        <v>0</v>
      </c>
      <c r="E12" s="9" t="str">
        <f t="shared" si="2"/>
        <v>No</v>
      </c>
      <c r="F12" s="22">
        <f t="shared" si="3"/>
        <v>0</v>
      </c>
      <c r="G12" s="22">
        <f t="shared" si="0"/>
        <v>0</v>
      </c>
      <c r="H12" s="9"/>
    </row>
    <row r="13" spans="1:13" x14ac:dyDescent="0.25">
      <c r="A13" s="20"/>
    </row>
    <row r="14" spans="1:13" x14ac:dyDescent="0.25">
      <c r="A14" s="23" t="s">
        <v>33</v>
      </c>
      <c r="G14" s="3">
        <f>SUM(G3:G12)</f>
        <v>12500.000000000002</v>
      </c>
    </row>
    <row r="15" spans="1:13" ht="45" x14ac:dyDescent="0.25">
      <c r="A15" s="20" t="s">
        <v>46</v>
      </c>
    </row>
    <row r="16" spans="1:13" x14ac:dyDescent="0.25">
      <c r="A16" s="20"/>
    </row>
    <row r="17" spans="1:2" x14ac:dyDescent="0.25">
      <c r="A17" s="20" t="s">
        <v>40</v>
      </c>
      <c r="B17">
        <f>COUNTIF(E3:E12,"Yes")</f>
        <v>5</v>
      </c>
    </row>
    <row r="18" spans="1:2" x14ac:dyDescent="0.25">
      <c r="A18" s="20" t="s">
        <v>41</v>
      </c>
      <c r="B18">
        <f>COUNTIF(H3:H12,"Yes")</f>
        <v>0</v>
      </c>
    </row>
  </sheetData>
  <conditionalFormatting sqref="F3:F12">
    <cfRule type="expression" dxfId="6" priority="10">
      <formula>$E3="No"</formula>
    </cfRule>
    <cfRule type="expression" dxfId="5" priority="11">
      <formula>$E3="Yes"</formula>
    </cfRule>
  </conditionalFormatting>
  <conditionalFormatting sqref="G3:G12">
    <cfRule type="expression" dxfId="4" priority="6">
      <formula>$E3="No"</formula>
    </cfRule>
  </conditionalFormatting>
  <conditionalFormatting sqref="H3">
    <cfRule type="expression" dxfId="3" priority="3">
      <formula>$E3="No"</formula>
    </cfRule>
    <cfRule type="expression" dxfId="2" priority="5">
      <formula>$E3="Yes"</formula>
    </cfRule>
  </conditionalFormatting>
  <conditionalFormatting sqref="H4:H12">
    <cfRule type="expression" dxfId="1" priority="1">
      <formula>$E4="No"</formula>
    </cfRule>
    <cfRule type="expression" dxfId="0" priority="2">
      <formula>$E4="Yes"</formula>
    </cfRule>
  </conditionalFormatting>
  <dataValidations count="1">
    <dataValidation type="list" allowBlank="1" showInputMessage="1" showErrorMessage="1" sqref="H3:H12" xr:uid="{AD7AA70D-3474-4AB9-AF85-7DDA287F9597}">
      <formula1>$M$3:$M$4</formula1>
    </dataValidation>
  </dataValidations>
  <pageMargins left="0.7" right="0.7" top="0.75" bottom="0.75" header="0.3" footer="0.3"/>
  <pageSetup orientation="portrait" r:id="rId1"/>
  <headerFooter>
    <oddFooter>&amp;L&amp;"Times New Roman,Regular"&amp;9 4787354.v2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Forgiveness</vt:lpstr>
      <vt:lpstr>Reduction in Wages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French</dc:creator>
  <cp:lastModifiedBy>Joshua French</cp:lastModifiedBy>
  <dcterms:created xsi:type="dcterms:W3CDTF">2020-04-04T13:03:25Z</dcterms:created>
  <dcterms:modified xsi:type="dcterms:W3CDTF">2020-05-13T20:34:58Z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_DocIDActiveBits">
    <vt:lpwstr>98304</vt:lpwstr>
  </property>
  <property fmtid="{D5CDD505-2E9C-101B-9397-08002B2CF9AE}" pid="3" name="CUS_DocIDLocation">
    <vt:lpwstr>LAST_PAGE_ONLY</vt:lpwstr>
  </property>
  <property fmtid="{D5CDD505-2E9C-101B-9397-08002B2CF9AE}" pid="4" name="CUS_DocIDPosition">
    <vt:lpwstr>Left</vt:lpwstr>
  </property>
  <property fmtid="{D5CDD505-2E9C-101B-9397-08002B2CF9AE}" pid="5" name="CUS_DocIDSheetRef">
    <vt:lpwstr>2</vt:lpwstr>
  </property>
  <property fmtid="{D5CDD505-2E9C-101B-9397-08002B2CF9AE}" pid="6" name="CUS_DocIDString">
    <vt:lpwstr>&amp;"Times New Roman,Regular"&amp;9 4787354.v2</vt:lpwstr>
  </property>
  <property fmtid="{D5CDD505-2E9C-101B-9397-08002B2CF9AE}" pid="7" name="CUS_DocIDChunk0">
    <vt:lpwstr>&amp;"Times New Roman,Regular"&amp;9</vt:lpwstr>
  </property>
  <property fmtid="{D5CDD505-2E9C-101B-9397-08002B2CF9AE}" pid="8" name="CUS_DocIDChunk1">
    <vt:lpwstr> 4787354.v2</vt:lpwstr>
  </property>
</Properties>
</file>