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NRPortbl\iManage\JEF\"/>
    </mc:Choice>
  </mc:AlternateContent>
  <xr:revisionPtr revIDLastSave="0" documentId="13_ncr:1_{6CDB1E22-452A-48D2-88EF-A8A2F6089CAD}" xr6:coauthVersionLast="41" xr6:coauthVersionMax="41" xr10:uidLastSave="{00000000-0000-0000-0000-000000000000}"/>
  <bookViews>
    <workbookView xWindow="-120" yWindow="-120" windowWidth="29040" windowHeight="15840" xr2:uid="{304BED96-760D-4BF2-9AD1-BBC164EA5D21}"/>
  </bookViews>
  <sheets>
    <sheet name="PPP Schedule A Worksheet" sheetId="3" r:id="rId1"/>
    <sheet name="PPP Schedule A" sheetId="2" r:id="rId2"/>
    <sheet name="PPP Loan Forgiveness Form"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3" l="1"/>
  <c r="H19" i="3" s="1"/>
  <c r="C7" i="3"/>
  <c r="F33" i="3" l="1"/>
  <c r="G19" i="3"/>
  <c r="F39" i="3"/>
  <c r="G20" i="3"/>
  <c r="F38" i="3"/>
  <c r="G18" i="3"/>
  <c r="H23" i="3"/>
  <c r="F37" i="3"/>
  <c r="H24" i="3"/>
  <c r="G24" i="3"/>
  <c r="H22" i="3"/>
  <c r="F36" i="3"/>
  <c r="H18" i="3"/>
  <c r="G23" i="3"/>
  <c r="H21" i="3"/>
  <c r="F35" i="3"/>
  <c r="G22" i="3"/>
  <c r="H20" i="3"/>
  <c r="F34" i="3"/>
  <c r="G21" i="3"/>
  <c r="A2" i="1"/>
  <c r="A2" i="2"/>
  <c r="F47" i="3" l="1"/>
  <c r="D13" i="2" l="1"/>
  <c r="D12" i="2"/>
  <c r="D8" i="2"/>
  <c r="D9" i="2"/>
  <c r="D7" i="2"/>
  <c r="B33" i="2"/>
  <c r="B41" i="3"/>
  <c r="B12" i="2" s="1"/>
  <c r="B26" i="3"/>
  <c r="B7" i="2" s="1"/>
  <c r="K20" i="3"/>
  <c r="O20" i="3" s="1"/>
  <c r="K21" i="3"/>
  <c r="O21" i="3" s="1"/>
  <c r="K22" i="3"/>
  <c r="O22" i="3" s="1"/>
  <c r="K23" i="3"/>
  <c r="O23" i="3" s="1"/>
  <c r="K24" i="3"/>
  <c r="O24" i="3" s="1"/>
  <c r="K19" i="3"/>
  <c r="O19" i="3" s="1"/>
  <c r="K18" i="3"/>
  <c r="O18" i="3" s="1"/>
  <c r="B34" i="2"/>
  <c r="B21" i="2"/>
  <c r="D21" i="2"/>
  <c r="D18" i="2"/>
  <c r="D17" i="2"/>
  <c r="D16" i="2"/>
  <c r="D9" i="1"/>
  <c r="D10" i="1"/>
  <c r="D8" i="1"/>
  <c r="D7" i="1"/>
  <c r="E13" i="2"/>
  <c r="E9" i="1"/>
  <c r="E8" i="2" l="1"/>
  <c r="E10" i="1"/>
  <c r="E9" i="2"/>
  <c r="E8" i="1"/>
  <c r="E21" i="2"/>
  <c r="E7" i="1"/>
  <c r="E18" i="2"/>
  <c r="E16" i="2"/>
  <c r="E12" i="2"/>
  <c r="E17" i="2"/>
  <c r="E7" i="2"/>
  <c r="G26" i="3"/>
  <c r="B8" i="2" s="1"/>
  <c r="O26" i="3"/>
  <c r="B9" i="2" s="1"/>
  <c r="B13" i="1" s="1"/>
  <c r="F41" i="3"/>
  <c r="B13" i="2" s="1"/>
  <c r="B28" i="2"/>
  <c r="B7" i="1" s="1"/>
  <c r="B20" i="1" s="1"/>
  <c r="B38" i="2" l="1"/>
  <c r="B39" i="2" s="1"/>
  <c r="B14" i="1"/>
  <c r="B15" i="1" l="1"/>
  <c r="B18" i="1" s="1"/>
  <c r="B23" i="1" s="1"/>
  <c r="B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tc={E261692C-4425-4BE5-A407-2CC2C4A68792}</author>
    <author>tc={C5338744-2A7D-4F70-BBB0-9DA9DD80BD68}</author>
  </authors>
  <commentList>
    <comment ref="B7" authorId="0" shapeId="0" xr:uid="{E261692C-4425-4BE5-A407-2CC2C4A68792}">
      <text>
        <t>[Threaded comment]
Your version of Excel allows you to read this threaded comment; however, any edits to it will get removed if the file is opened in a newer version of Excel. Learn more: https://go.microsoft.com/fwlink/?linkid=870924
Comment:
    Insert date on which proceeds were disbursed to you</t>
      </text>
    </comment>
    <comment ref="B8" authorId="1" shapeId="0" xr:uid="{C5338744-2A7D-4F70-BBB0-9DA9DD80BD68}">
      <text>
        <t>[Threaded comment]
Your version of Excel allows you to read this threaded comment; however, any edits to it will get removed if the file is opened in a newer version of Excel. Learn more: https://go.microsoft.com/fwlink/?linkid=870924
Comment:
    Insert first day of first full payroll period that begins on or after the date on which you received your PPP loan proceeds</t>
      </text>
    </comment>
  </commentList>
</comments>
</file>

<file path=xl/sharedStrings.xml><?xml version="1.0" encoding="utf-8"?>
<sst xmlns="http://schemas.openxmlformats.org/spreadsheetml/2006/main" count="164" uniqueCount="132">
  <si>
    <t>Line Items from PPP Loan Forgiveness Form</t>
  </si>
  <si>
    <t>Amount</t>
  </si>
  <si>
    <t>Notes</t>
  </si>
  <si>
    <t>Calculated from PPP Schedule A, Line 10</t>
  </si>
  <si>
    <t>Line 1: Eligible Payroll Costs Incurred or Paid During Covered Period (or Alt. Covered Period)</t>
  </si>
  <si>
    <t>Payroll and Non-Payroll Costs</t>
  </si>
  <si>
    <t>Potential Forgiveness Amounts</t>
  </si>
  <si>
    <t>Line 5: Total Salary/Hourly Wage Reduction</t>
  </si>
  <si>
    <t>Calculated from PPP Schedule A, Line 3</t>
  </si>
  <si>
    <t>Line 7: FTE Reduction Quotient</t>
  </si>
  <si>
    <t>Calculated from PPP Schedule A, Line 13</t>
  </si>
  <si>
    <t>Adjustments for FTE and Salary/Hourly Wage Reductions</t>
  </si>
  <si>
    <t>Line 8: Modified Total</t>
  </si>
  <si>
    <t>Line 9: PPP Loan Amount</t>
  </si>
  <si>
    <t>Forgiveness Amount</t>
  </si>
  <si>
    <t>Line 11: Amount of Loan Forgiven</t>
  </si>
  <si>
    <t>PPP Schedule A Worksheet, Table 1 Totals</t>
  </si>
  <si>
    <t>Calculated from Box 1 of PPP Schedule A Worksheet</t>
  </si>
  <si>
    <t>Calculated from Box 2 of PPP Schedule A Worksheet</t>
  </si>
  <si>
    <t>PPP Schedule A Worksheet, Table 2 Totals</t>
  </si>
  <si>
    <t>Line 1: Cash Compensation from PPP Schedule A Worksheet Table 1</t>
  </si>
  <si>
    <t>Line 2: Average FTE from PPP Schedule A Worksheet Table 1</t>
  </si>
  <si>
    <t>Line 3: Salary/Hourly Wage Reduction from PPP Schedule A Worksheet Table 1</t>
  </si>
  <si>
    <t>Calculated from Box 4 of PPP Schedule A Worksheet</t>
  </si>
  <si>
    <t>Line 5: Average FTE from PPP Schedule A Worksheet Table 2</t>
  </si>
  <si>
    <t>Line 4: Cash Compensation from PPP Schedule A Worksheet Table 2</t>
  </si>
  <si>
    <t>Calculated from Box 5 of PPP Schedule A Worksheet</t>
  </si>
  <si>
    <t>Non-Cash Compensation Payroll Costs During Covered Period or Alt. Covered Period</t>
  </si>
  <si>
    <t>Line 6: Total amount paid for employer contributions for employee health insurance</t>
  </si>
  <si>
    <t>Line 7: Total amount paid for employer contributions for retirement plans</t>
  </si>
  <si>
    <r>
      <t xml:space="preserve">Line 8: Total amount of </t>
    </r>
    <r>
      <rPr>
        <b/>
        <u/>
        <sz val="11"/>
        <color theme="1"/>
        <rFont val="Calibri"/>
        <family val="2"/>
        <scheme val="minor"/>
      </rPr>
      <t>employer-paid</t>
    </r>
    <r>
      <rPr>
        <sz val="11"/>
        <color theme="1"/>
        <rFont val="Calibri"/>
        <family val="2"/>
        <scheme val="minor"/>
      </rPr>
      <t xml:space="preserve"> state and local taxes on employee compensation</t>
    </r>
  </si>
  <si>
    <t>Compensation to Owners</t>
  </si>
  <si>
    <t>Line 9: Amounts paid to owner-employees/self-employed individual/general partners</t>
  </si>
  <si>
    <t>Line 2: Business Mortgage Interest Payments During Covered Period**</t>
  </si>
  <si>
    <r>
      <t xml:space="preserve">Line 3: Business Rent or Lease Payments for Real </t>
    </r>
    <r>
      <rPr>
        <b/>
        <u/>
        <sz val="11"/>
        <color theme="1"/>
        <rFont val="Calibri"/>
        <family val="2"/>
        <scheme val="minor"/>
      </rPr>
      <t>OR</t>
    </r>
    <r>
      <rPr>
        <sz val="11"/>
        <color theme="1"/>
        <rFont val="Calibri"/>
        <family val="2"/>
        <scheme val="minor"/>
      </rPr>
      <t xml:space="preserve"> Personal Property During Covered Period**</t>
    </r>
  </si>
  <si>
    <t>Line 4: Business Utility Payments during Covered Period**</t>
  </si>
  <si>
    <t>**Payments included in these sections must have been (i) paid during the Covered Period, OR (ii) incurred during the Covered Period and paid on or before the next billing date.  By way of example, if a lease payment obligation arises on June 1 but payment is not due for 30 days and the Covered Period ends June 15, you can still include this payment if you make the payment after June 15 but before the deadline by which the payment is due</t>
  </si>
  <si>
    <t>This includes payments on leases of real property (i.e. rent) or personal property (i.e. copiers, equipment leases, etc.) for leases that were in place before February 15, 2020.</t>
  </si>
  <si>
    <r>
      <t xml:space="preserve">This includes payments of </t>
    </r>
    <r>
      <rPr>
        <b/>
        <u/>
        <sz val="11"/>
        <color theme="1"/>
        <rFont val="Calibri Light"/>
        <family val="2"/>
        <scheme val="major"/>
      </rPr>
      <t>interest</t>
    </r>
    <r>
      <rPr>
        <sz val="11"/>
        <color theme="1"/>
        <rFont val="Calibri Light"/>
        <family val="2"/>
        <scheme val="major"/>
      </rPr>
      <t xml:space="preserve"> (not prepayments or payments of principal) on any business "mortgage" obligation on real or personal property if such obligation was in place before February 15, 2020.  Effectively, debt that is secured by business assets is included in this category.  Unsecured debt is </t>
    </r>
    <r>
      <rPr>
        <b/>
        <u/>
        <sz val="11"/>
        <color theme="1"/>
        <rFont val="Calibri Light"/>
        <family val="2"/>
        <scheme val="major"/>
      </rPr>
      <t>not</t>
    </r>
    <r>
      <rPr>
        <sz val="11"/>
        <color theme="1"/>
        <rFont val="Calibri Light"/>
        <family val="2"/>
        <scheme val="major"/>
      </rPr>
      <t xml:space="preserve"> included as a forgivable non-payroll cost.</t>
    </r>
  </si>
  <si>
    <r>
      <t xml:space="preserve">This includes payments for services relating to the </t>
    </r>
    <r>
      <rPr>
        <b/>
        <i/>
        <sz val="11"/>
        <color theme="1"/>
        <rFont val="Calibri Light"/>
        <family val="2"/>
        <scheme val="major"/>
      </rPr>
      <t>distribution</t>
    </r>
    <r>
      <rPr>
        <sz val="11"/>
        <color theme="1"/>
        <rFont val="Calibri Light"/>
        <family val="2"/>
        <scheme val="major"/>
      </rPr>
      <t xml:space="preserve"> of electricity, gas, water, transportation, telephone or internet access for which service began before February 15, 2020.  Without further guidance it is unclear whether overhead expenses tangentially related to these items (e.g. cloud computing expense, security firewalls, etc.) are able to be included.</t>
    </r>
  </si>
  <si>
    <t>Line 6: Initial Subtotal</t>
  </si>
  <si>
    <t>Add Lines 1-4 and subtract Line 5</t>
  </si>
  <si>
    <t>Multiply Lines 6-7</t>
  </si>
  <si>
    <t>Insert Amount of PPP Loan you received from Lender</t>
  </si>
  <si>
    <t>Covered Period Range</t>
  </si>
  <si>
    <t>Covered Period</t>
  </si>
  <si>
    <t>Start</t>
  </si>
  <si>
    <t>End</t>
  </si>
  <si>
    <t>Alternate Payroll Covered Period</t>
  </si>
  <si>
    <t>Yes</t>
  </si>
  <si>
    <t>No</t>
  </si>
  <si>
    <t>Dates of Analysis (if applicable)</t>
  </si>
  <si>
    <r>
      <t>Includes</t>
    </r>
    <r>
      <rPr>
        <sz val="11"/>
        <color theme="1"/>
        <rFont val="Calibri Light"/>
        <family val="2"/>
        <scheme val="major"/>
      </rPr>
      <t xml:space="preserve"> employer contributions to self-insured, employer-sponsored group health plan; </t>
    </r>
    <r>
      <rPr>
        <b/>
        <u/>
        <sz val="11"/>
        <color theme="1"/>
        <rFont val="Calibri Light"/>
        <family val="2"/>
        <scheme val="major"/>
      </rPr>
      <t>excludes</t>
    </r>
    <r>
      <rPr>
        <sz val="11"/>
        <color theme="1"/>
        <rFont val="Calibri Light"/>
        <family val="2"/>
        <scheme val="major"/>
      </rPr>
      <t xml:space="preserve"> pre-tax or post-tax contributions by employees</t>
    </r>
  </si>
  <si>
    <r>
      <t>Excludes</t>
    </r>
    <r>
      <rPr>
        <sz val="11"/>
        <color theme="1"/>
        <rFont val="Calibri Light"/>
        <family val="2"/>
        <scheme val="major"/>
      </rPr>
      <t xml:space="preserve"> employee contributions</t>
    </r>
  </si>
  <si>
    <r>
      <t>DO NOT</t>
    </r>
    <r>
      <rPr>
        <sz val="11"/>
        <color theme="1"/>
        <rFont val="Calibri Light"/>
        <family val="2"/>
        <scheme val="major"/>
      </rPr>
      <t xml:space="preserve"> include amounts withheld from employees in this box</t>
    </r>
  </si>
  <si>
    <t>Owner 1</t>
  </si>
  <si>
    <t>Owner 2</t>
  </si>
  <si>
    <t>Owner 3</t>
  </si>
  <si>
    <t>Owner 4</t>
  </si>
  <si>
    <t>Total Payroll Costs</t>
  </si>
  <si>
    <t>Line 10: Total Payroll Costs</t>
  </si>
  <si>
    <t>Line Items from PPP Schedule A Form</t>
  </si>
  <si>
    <t>FTE Reduction Calculation</t>
  </si>
  <si>
    <t>Did you reduce your number of employees or average paid hours of your employees between January 1, 2020 and the end of the Covered Period?</t>
  </si>
  <si>
    <t xml:space="preserve">     Option 1: Average Weekly FTE from February 15, 2019 - June 30, 2019</t>
  </si>
  <si>
    <t xml:space="preserve">     Option 2: Average Weekly FTE from January 1, 2020 - February 29, 2020</t>
  </si>
  <si>
    <t xml:space="preserve">     Option 3: (seasonal employers only) Average Weekly FTE for any consecutive 12 week period between May 1, 2019 - September 15, 2019</t>
  </si>
  <si>
    <t>Line 12: Total Average FTE During Covered Period or Alternative Payroll Covered Period</t>
  </si>
  <si>
    <t>Add Lines 2 and 5</t>
  </si>
  <si>
    <t>Add Lines 1, 4, 6, 7, 8, 9</t>
  </si>
  <si>
    <t>Line 13: FTE Reduction Quotient</t>
  </si>
  <si>
    <t>Employee</t>
  </si>
  <si>
    <t>Avg. Annual Salary/Hourly Wage During Analysis Period</t>
  </si>
  <si>
    <t>Analysis Period Rate % of Comparison Period</t>
  </si>
  <si>
    <t>WAGE REDUCTION ANALYSIS</t>
  </si>
  <si>
    <t>Annual Salary/Hourly Wage as of February 15, 2020</t>
  </si>
  <si>
    <t>Avg. Annual Salary/Hourly Wage between February 15, 2020 - April 26, 2020</t>
  </si>
  <si>
    <t>Hourly or Salaried?</t>
  </si>
  <si>
    <t>Hourly</t>
  </si>
  <si>
    <t>Salaried</t>
  </si>
  <si>
    <t>Average FTE</t>
  </si>
  <si>
    <t>Line 11: Average Weekly FTE During Reference Period**</t>
  </si>
  <si>
    <t>**Must use same FTE calculation method as used in PPP Schedule A Worksheet (calculated FTE by dividing hours paid per week by 40 and rounding to nearest tenth OR simplied method allocating 1 FTE to employees working 40+ hours per week or 0.5 FTE to employees working under 40 hours per week</t>
  </si>
  <si>
    <t>Formula</t>
  </si>
  <si>
    <t>Simple</t>
  </si>
  <si>
    <r>
      <rPr>
        <b/>
        <sz val="11"/>
        <color theme="1"/>
        <rFont val="Calibri"/>
        <family val="2"/>
        <scheme val="minor"/>
      </rPr>
      <t>Formula Model of FTE Calculation</t>
    </r>
    <r>
      <rPr>
        <sz val="11"/>
        <color theme="1"/>
        <rFont val="Calibri"/>
        <family val="2"/>
        <scheme val="minor"/>
      </rPr>
      <t xml:space="preserve"> (</t>
    </r>
    <r>
      <rPr>
        <i/>
        <sz val="11"/>
        <color theme="1"/>
        <rFont val="Calibri"/>
        <family val="2"/>
        <scheme val="minor"/>
      </rPr>
      <t>Hours paid per week divided by 40, rounded to nearest tenth</t>
    </r>
    <r>
      <rPr>
        <sz val="11"/>
        <color theme="1"/>
        <rFont val="Calibri"/>
        <family val="2"/>
        <scheme val="minor"/>
      </rPr>
      <t xml:space="preserve">) or </t>
    </r>
    <r>
      <rPr>
        <b/>
        <sz val="11"/>
        <color theme="1"/>
        <rFont val="Calibri"/>
        <family val="2"/>
        <scheme val="minor"/>
      </rPr>
      <t>Simple Model</t>
    </r>
    <r>
      <rPr>
        <sz val="11"/>
        <color theme="1"/>
        <rFont val="Calibri"/>
        <family val="2"/>
        <scheme val="minor"/>
      </rPr>
      <t xml:space="preserve"> (</t>
    </r>
    <r>
      <rPr>
        <i/>
        <sz val="11"/>
        <color theme="1"/>
        <rFont val="Calibri"/>
        <family val="2"/>
        <scheme val="minor"/>
      </rPr>
      <t>Employees at 40+ hours paid per week equal to 1 FTE, under 40 hours equal to 0.5 FTE</t>
    </r>
    <r>
      <rPr>
        <sz val="11"/>
        <color theme="1"/>
        <rFont val="Calibri"/>
        <family val="2"/>
        <scheme val="minor"/>
      </rPr>
      <t>)?</t>
    </r>
  </si>
  <si>
    <t>If Hourly, Total Hours Paid During Analysis Period</t>
  </si>
  <si>
    <t>If Salaried, Number of Days Employed During Analysis Period</t>
  </si>
  <si>
    <t>Amount of Wage Reduction</t>
  </si>
  <si>
    <r>
      <rPr>
        <b/>
        <u/>
        <sz val="11"/>
        <color theme="1"/>
        <rFont val="Calibri"/>
        <family val="2"/>
        <scheme val="minor"/>
      </rPr>
      <t>Average</t>
    </r>
    <r>
      <rPr>
        <sz val="11"/>
        <color theme="1"/>
        <rFont val="Calibri"/>
        <family val="2"/>
        <scheme val="minor"/>
      </rPr>
      <t xml:space="preserve"> Annual Salary/Hourly Wage between January 1, 2020 - March 31, 2020</t>
    </r>
  </si>
  <si>
    <r>
      <t xml:space="preserve">If Hourly, </t>
    </r>
    <r>
      <rPr>
        <b/>
        <u/>
        <sz val="11"/>
        <color theme="1"/>
        <rFont val="Calibri"/>
        <family val="2"/>
        <scheme val="minor"/>
      </rPr>
      <t>Average</t>
    </r>
    <r>
      <rPr>
        <sz val="11"/>
        <color theme="1"/>
        <rFont val="Calibri"/>
        <family val="2"/>
        <scheme val="minor"/>
      </rPr>
      <t xml:space="preserve"> Weekly Hours Worked between January 1, 2020 - March 31, 2020</t>
    </r>
  </si>
  <si>
    <t>FTE ANALYSIS</t>
  </si>
  <si>
    <t>CASH COMPENSATION</t>
  </si>
  <si>
    <t>WAGE SAFE HARBOR ANALYSIS</t>
  </si>
  <si>
    <t>FTE Reduction Exceptions**</t>
  </si>
  <si>
    <t>BOX 1</t>
  </si>
  <si>
    <t>BOX 2</t>
  </si>
  <si>
    <t>BOX 3</t>
  </si>
  <si>
    <t>TOTAL</t>
  </si>
  <si>
    <t>BOX 4</t>
  </si>
  <si>
    <t>BOX 5</t>
  </si>
  <si>
    <t>TABLE 1
Employees who were employed during the Covered Period (or Alternative Payroll Covered Period, if applicable) that: 
(i) received compensation at an annualized rate at any point in 2019 equal to or less than $100,000, OR
(ii) were not employed by Borrower in 2019</t>
  </si>
  <si>
    <t>TABLE 2
Employees who were employed during the Covered Period (or Alternative Payroll Covered Period, if applicable) AND
received compenstaion at an annualized rate at any point in 2019 greater than $100,000</t>
  </si>
  <si>
    <t>Total FTE for Pay Period Inclusive of February 15, 2020</t>
  </si>
  <si>
    <t>Calculated from Box 3 of PPP Schedule A Worksheet; however if salary/hourly wage at least 75% for each employee, then zero</t>
  </si>
  <si>
    <t>If an EIDL Advance received, input amount of advance</t>
  </si>
  <si>
    <t>Actual amount forgiven of PPP Loan after reduction of EIDL Advance</t>
  </si>
  <si>
    <t>Do you elect to use the Alternate Payroll Covered Period (if yes, must use this range for every line item that permits Alternate Payroll Covered Period)?*</t>
  </si>
  <si>
    <t>The SBA continues to produce new and revised guidance on this program, which may result in changes to this analysis and spreadsheet. This spreadsheet is provided as an educational tool to assist potential borrowers of a PPP loan in generally understanding the mechanism by which their loan may be forgiven in whole or in part but should not be relied upon as the final determination of such forgiveness amount. Borrowers should work with their lenders to determine the forgivable amount of their loan.</t>
  </si>
  <si>
    <t>Actual Gross Cash Compensation Paid During Analysis Period (subject to forgiveness limit)</t>
  </si>
  <si>
    <t>#1</t>
  </si>
  <si>
    <t>#2</t>
  </si>
  <si>
    <t>Total Average Per Pay Period FTE from February 15, 2020 - April 26, 2020</t>
  </si>
  <si>
    <t>8 Week Covered Period or 24 Week Covered Period?</t>
  </si>
  <si>
    <t>8 Weeks</t>
  </si>
  <si>
    <t>24 Weeks</t>
  </si>
  <si>
    <t>Additional Cash Compensation Paid During Analysis Period in Excess of Pro Rata Maximum</t>
  </si>
  <si>
    <r>
      <t xml:space="preserve">*A Borrower may elect to use the Alternate Payroll Covered Period to have the covered period match with the Borrower's standard payroll calendar.  If it chooses to use this method, the Borrower should use this measurement period consistently throughout the analysis </t>
    </r>
    <r>
      <rPr>
        <b/>
        <i/>
        <u/>
        <sz val="11"/>
        <color theme="1"/>
        <rFont val="Calibri"/>
        <family val="2"/>
        <scheme val="minor"/>
      </rPr>
      <t>except</t>
    </r>
    <r>
      <rPr>
        <i/>
        <sz val="11"/>
        <color theme="1"/>
        <rFont val="Calibri"/>
        <family val="2"/>
        <scheme val="minor"/>
      </rPr>
      <t xml:space="preserve"> where otherwise noted where the Borrower must use the regular Covered Period.</t>
    </r>
  </si>
  <si>
    <t>Line 10: Payroll Cost 60% Requirement</t>
  </si>
  <si>
    <t>#3</t>
  </si>
  <si>
    <t>#4</t>
  </si>
  <si>
    <t>Divide Line 1 by 0.6</t>
  </si>
  <si>
    <r>
      <t xml:space="preserve">Smallest of Lines 8-10. </t>
    </r>
    <r>
      <rPr>
        <b/>
        <u/>
        <sz val="11"/>
        <color theme="1"/>
        <rFont val="Calibri Light"/>
        <family val="2"/>
        <scheme val="major"/>
      </rPr>
      <t>NOTE</t>
    </r>
    <r>
      <rPr>
        <sz val="11"/>
        <color theme="1"/>
        <rFont val="Calibri Light"/>
        <family val="2"/>
        <scheme val="major"/>
      </rPr>
      <t xml:space="preserve">: This is based on a joint statement by the Secretary of the Treasury and the SBA Administrator on 6/8 that forthcoming regulations will clarify that the PPP Flexibility Act intended that failure to meet the 60% threshold would serve to </t>
    </r>
    <r>
      <rPr>
        <b/>
        <i/>
        <sz val="11"/>
        <color theme="1"/>
        <rFont val="Calibri Light"/>
        <family val="2"/>
        <scheme val="major"/>
      </rPr>
      <t>reduce</t>
    </r>
    <r>
      <rPr>
        <sz val="11"/>
        <color theme="1"/>
        <rFont val="Calibri Light"/>
        <family val="2"/>
        <scheme val="major"/>
      </rPr>
      <t xml:space="preserve"> forgiveness, rather than </t>
    </r>
    <r>
      <rPr>
        <b/>
        <i/>
        <sz val="11"/>
        <color theme="1"/>
        <rFont val="Calibri Light"/>
        <family val="2"/>
        <scheme val="major"/>
      </rPr>
      <t>eliminate</t>
    </r>
    <r>
      <rPr>
        <sz val="11"/>
        <color theme="1"/>
        <rFont val="Calibri Light"/>
        <family val="2"/>
        <scheme val="major"/>
      </rPr>
      <t xml:space="preserve"> forgiveness.</t>
    </r>
  </si>
  <si>
    <t>Updated as of June 17, 2020</t>
  </si>
  <si>
    <r>
      <t xml:space="preserve">List each person on a separate line below and add as many additional lines as necessary (amount in Cell B20 will sum the amounts).  </t>
    </r>
    <r>
      <rPr>
        <b/>
        <u/>
        <sz val="11"/>
        <color theme="1"/>
        <rFont val="Calibri Light"/>
        <family val="2"/>
        <scheme val="major"/>
      </rPr>
      <t>NOTE</t>
    </r>
    <r>
      <rPr>
        <sz val="11"/>
        <color theme="1"/>
        <rFont val="Calibri Light"/>
        <family val="2"/>
        <scheme val="major"/>
      </rPr>
      <t>: No individual owner-employee, self-employed individual or general partner can have an amount in excess of the lower of (i)  $15,385 OR 8/52 of their 2019 compensation if using the 8-week covered period, or (ii) $20,833 OR 2.5/12 of their 2019 compensation if using the 24-week covered period.</t>
    </r>
  </si>
  <si>
    <t>Do you satisfy FTE Safe Harbor #2?</t>
  </si>
  <si>
    <t>Safe Harbor #2 Met?</t>
  </si>
  <si>
    <t xml:space="preserve">FTE SAFE HARBOR #2 ANALYSIS
</t>
  </si>
  <si>
    <r>
      <t xml:space="preserve">FTE Safe Harbor #1: Were you </t>
    </r>
    <r>
      <rPr>
        <b/>
        <u/>
        <sz val="11"/>
        <color theme="1"/>
        <rFont val="Calibri"/>
        <family val="2"/>
        <scheme val="minor"/>
      </rPr>
      <t>unable</t>
    </r>
    <r>
      <rPr>
        <sz val="11"/>
        <color theme="1"/>
        <rFont val="Calibri"/>
        <family val="2"/>
        <scheme val="minor"/>
      </rPr>
      <t xml:space="preserve"> to operate between February 15, 2020 and the end of the Covered Period at the same level of business activity as before February 15, 2020 due to compliance with requirements established or guidance issued between March 1, 2020 and December 31, 2020 by Health &amp; Human Services, the CDC, or OSHA related to the maintenance of standards for sanitation, social distancing, or any other worker or customer safety requirement related to COVID-19?</t>
    </r>
  </si>
  <si>
    <t>Total FTE for the earlier of December 31, 2020 or the date of submission of forgiveness application</t>
  </si>
  <si>
    <t>Annual Salary/Hourly Wage as of the earlier of December 31, 2020 or the date of submission of forgiveness application</t>
  </si>
  <si>
    <t>** Only use FTE Reduction Exceptions for (1) any positions which Borrower made a good-faith written offer to rehire an individual who was an employee on February 15, 2020 and Borrower was unable to hire similarly qualified employees for unfilled positions prior to December 31, 2020; (2) any positions for which Borrower made a good-faith written offer to restore any reduction in hours, at the same salary or wages, during the Covered Period and the employee rejected the offer; and (3) any employees who during the Covered Period (a) were fired for cause, (b) voluntarily resigned, or (c) voluntarily requested and received a reduction in hours.  IF THE POSITION WAS SUBSEQUENTLY FILLED, DO NOT INCLUDE THAT FTE IN THE REDUCTION EXCEPTIONS.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</si>
</sst>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0_);_(* \(#,##0.0\);_(* &quot;-&quot;??_);_(@_)"/>
    <numFmt numFmtId="165"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i/>
      <sz val="11"/>
      <color theme="1"/>
      <name val="Calibri"/>
      <family val="2"/>
      <scheme val="minor"/>
    </font>
    <font>
      <i/>
      <sz val="11"/>
      <color theme="1"/>
      <name val="Calibri"/>
      <family val="2"/>
      <scheme val="minor"/>
    </font>
    <font>
      <b/>
      <u val="doubleAccounting"/>
      <sz val="11"/>
      <color theme="1"/>
      <name val="Calibri"/>
      <family val="2"/>
      <scheme val="minor"/>
    </font>
    <font>
      <sz val="11"/>
      <color theme="1"/>
      <name val="Calibri Light"/>
      <family val="2"/>
      <scheme val="major"/>
    </font>
    <font>
      <b/>
      <u/>
      <sz val="11"/>
      <color theme="1"/>
      <name val="Calibri Light"/>
      <family val="2"/>
      <scheme val="major"/>
    </font>
    <font>
      <b/>
      <i/>
      <sz val="11"/>
      <color theme="1"/>
      <name val="Calibri Light"/>
      <family val="2"/>
      <scheme val="major"/>
    </font>
    <font>
      <u/>
      <sz val="11"/>
      <color theme="10"/>
      <name val="Calibri"/>
      <family val="2"/>
      <scheme val="minor"/>
    </font>
    <font>
      <sz val="11"/>
      <name val="Calibri"/>
      <family val="2"/>
      <scheme val="minor"/>
    </font>
    <font>
      <u val="singleAccounting"/>
      <sz val="11"/>
      <color theme="1"/>
      <name val="Calibri"/>
      <family val="2"/>
      <scheme val="minor"/>
    </font>
    <font>
      <b/>
      <i/>
      <u/>
      <sz val="11"/>
      <color theme="1"/>
      <name val="Calibri"/>
      <family val="2"/>
      <scheme val="minor"/>
    </font>
    <font>
      <i/>
      <sz val="14"/>
      <color rgb="FF333333"/>
      <name val="Arial"/>
      <family val="2"/>
    </font>
  </fonts>
  <fills count="6">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2"/>
        <bgColor indexed="64"/>
      </patternFill>
    </fill>
    <fill>
      <patternFill patternType="solid">
        <fgColor rgb="FFFFC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173">
    <xf numFmtId="0" fontId="0" fillId="0" borderId="0" xfId="0"/>
    <xf numFmtId="44" fontId="0" fillId="0" borderId="0" xfId="2" applyFont="1"/>
    <xf numFmtId="44" fontId="0" fillId="0" borderId="4" xfId="2" applyFont="1" applyBorder="1"/>
    <xf numFmtId="0" fontId="0" fillId="0" borderId="5" xfId="0" applyBorder="1"/>
    <xf numFmtId="0" fontId="0" fillId="0" borderId="6" xfId="0" applyBorder="1"/>
    <xf numFmtId="0" fontId="0" fillId="0" borderId="0" xfId="0" applyAlignment="1">
      <alignment wrapText="1"/>
    </xf>
    <xf numFmtId="0" fontId="2" fillId="0" borderId="0" xfId="0" applyFont="1" applyAlignment="1">
      <alignment wrapText="1"/>
    </xf>
    <xf numFmtId="0" fontId="7" fillId="0" borderId="0" xfId="0" applyFont="1" applyAlignment="1">
      <alignment wrapText="1"/>
    </xf>
    <xf numFmtId="0" fontId="0" fillId="0" borderId="4" xfId="0" applyBorder="1"/>
    <xf numFmtId="0" fontId="3" fillId="0" borderId="0" xfId="0" applyFont="1" applyBorder="1"/>
    <xf numFmtId="0" fontId="0" fillId="0" borderId="0" xfId="0" applyBorder="1"/>
    <xf numFmtId="44" fontId="3" fillId="0" borderId="0" xfId="2" applyFont="1" applyBorder="1"/>
    <xf numFmtId="0" fontId="0" fillId="0" borderId="9" xfId="0" applyBorder="1"/>
    <xf numFmtId="44" fontId="0" fillId="0" borderId="0" xfId="2" applyFont="1" applyBorder="1"/>
    <xf numFmtId="0" fontId="0" fillId="0" borderId="9" xfId="0" applyBorder="1" applyAlignment="1">
      <alignment wrapText="1"/>
    </xf>
    <xf numFmtId="44" fontId="0" fillId="2" borderId="0" xfId="2" applyFont="1" applyFill="1" applyBorder="1"/>
    <xf numFmtId="44" fontId="3" fillId="0" borderId="4" xfId="2" applyFont="1" applyBorder="1"/>
    <xf numFmtId="44" fontId="0" fillId="2" borderId="7" xfId="2" applyFont="1" applyFill="1" applyBorder="1"/>
    <xf numFmtId="44" fontId="0" fillId="0" borderId="7" xfId="2" applyFont="1" applyBorder="1"/>
    <xf numFmtId="0" fontId="7" fillId="0" borderId="0" xfId="0" applyFont="1" applyBorder="1" applyAlignment="1">
      <alignment vertical="center" wrapText="1"/>
    </xf>
    <xf numFmtId="0" fontId="8" fillId="0" borderId="0" xfId="0" applyFont="1" applyBorder="1" applyAlignment="1">
      <alignment vertical="center" wrapText="1"/>
    </xf>
    <xf numFmtId="0" fontId="7" fillId="0" borderId="10" xfId="0" applyFont="1" applyBorder="1" applyAlignment="1">
      <alignment vertical="center" wrapText="1"/>
    </xf>
    <xf numFmtId="0" fontId="7" fillId="0" borderId="8" xfId="0" applyFont="1" applyBorder="1" applyAlignment="1">
      <alignment vertical="center" wrapText="1"/>
    </xf>
    <xf numFmtId="0" fontId="7" fillId="0" borderId="5" xfId="0" applyFont="1" applyBorder="1" applyAlignment="1">
      <alignment vertical="center" wrapText="1"/>
    </xf>
    <xf numFmtId="0" fontId="0" fillId="0" borderId="0" xfId="0" applyBorder="1" applyAlignment="1">
      <alignment vertical="center"/>
    </xf>
    <xf numFmtId="0" fontId="3" fillId="0" borderId="0" xfId="0" applyFont="1" applyBorder="1" applyAlignment="1">
      <alignment vertical="center"/>
    </xf>
    <xf numFmtId="0" fontId="4" fillId="0" borderId="3" xfId="0" applyFont="1"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0" fillId="2" borderId="0" xfId="0" applyFill="1" applyBorder="1"/>
    <xf numFmtId="14" fontId="0" fillId="2" borderId="0" xfId="0" applyNumberFormat="1" applyFill="1" applyBorder="1"/>
    <xf numFmtId="0" fontId="0" fillId="0" borderId="11" xfId="0" applyFill="1" applyBorder="1" applyAlignment="1">
      <alignment wrapText="1"/>
    </xf>
    <xf numFmtId="0" fontId="3" fillId="0" borderId="3" xfId="0" applyFont="1" applyBorder="1"/>
    <xf numFmtId="14" fontId="0" fillId="0" borderId="10" xfId="0" applyNumberFormat="1" applyBorder="1"/>
    <xf numFmtId="14" fontId="0" fillId="2" borderId="7" xfId="0" applyNumberFormat="1" applyFill="1" applyBorder="1"/>
    <xf numFmtId="14" fontId="0" fillId="0" borderId="8" xfId="0" applyNumberFormat="1" applyBorder="1"/>
    <xf numFmtId="0" fontId="3" fillId="0" borderId="4" xfId="0" applyFont="1" applyBorder="1"/>
    <xf numFmtId="0" fontId="3" fillId="0" borderId="5" xfId="0" applyFont="1" applyBorder="1"/>
    <xf numFmtId="0" fontId="0" fillId="0" borderId="0" xfId="0" applyFont="1" applyBorder="1"/>
    <xf numFmtId="0" fontId="0" fillId="0" borderId="0" xfId="0" applyBorder="1" applyAlignment="1"/>
    <xf numFmtId="0" fontId="9" fillId="0" borderId="0" xfId="0" applyFont="1" applyBorder="1" applyAlignment="1">
      <alignment horizontal="center" vertical="center"/>
    </xf>
    <xf numFmtId="14" fontId="7" fillId="0" borderId="10" xfId="0" applyNumberFormat="1" applyFont="1" applyBorder="1" applyAlignment="1">
      <alignment vertical="center" wrapText="1"/>
    </xf>
    <xf numFmtId="14" fontId="7" fillId="0" borderId="8" xfId="0" applyNumberFormat="1" applyFont="1" applyBorder="1" applyAlignment="1">
      <alignment vertical="center" wrapText="1"/>
    </xf>
    <xf numFmtId="14" fontId="7" fillId="0" borderId="0" xfId="0" applyNumberFormat="1" applyFont="1" applyBorder="1" applyAlignment="1">
      <alignment vertical="center" wrapText="1"/>
    </xf>
    <xf numFmtId="0" fontId="8" fillId="0" borderId="4" xfId="0" applyFont="1" applyBorder="1" applyAlignment="1">
      <alignment vertical="center" wrapText="1"/>
    </xf>
    <xf numFmtId="0" fontId="7" fillId="0" borderId="7" xfId="0" applyFont="1" applyBorder="1" applyAlignment="1">
      <alignment vertical="center" wrapText="1"/>
    </xf>
    <xf numFmtId="14" fontId="7" fillId="0" borderId="7" xfId="0" applyNumberFormat="1" applyFont="1" applyBorder="1" applyAlignment="1">
      <alignment vertical="center" wrapText="1"/>
    </xf>
    <xf numFmtId="0" fontId="0" fillId="2" borderId="12" xfId="0" applyFill="1" applyBorder="1" applyAlignment="1">
      <alignment horizontal="center" vertical="center"/>
    </xf>
    <xf numFmtId="0" fontId="10" fillId="0" borderId="10" xfId="4" applyBorder="1" applyAlignment="1">
      <alignment vertical="center" wrapText="1"/>
    </xf>
    <xf numFmtId="14" fontId="0" fillId="0" borderId="0" xfId="0" applyNumberFormat="1"/>
    <xf numFmtId="0" fontId="3" fillId="0" borderId="0" xfId="0" applyFont="1" applyAlignment="1">
      <alignment vertical="center"/>
    </xf>
    <xf numFmtId="0" fontId="8" fillId="0" borderId="0" xfId="0" applyFont="1" applyAlignment="1">
      <alignment vertical="center" wrapText="1"/>
    </xf>
    <xf numFmtId="0" fontId="0" fillId="0" borderId="0" xfId="0" applyAlignment="1">
      <alignment vertical="center"/>
    </xf>
    <xf numFmtId="44" fontId="0" fillId="0" borderId="0" xfId="2" applyFont="1" applyAlignment="1">
      <alignment vertical="center"/>
    </xf>
    <xf numFmtId="0" fontId="7" fillId="0" borderId="0" xfId="0" applyFont="1" applyAlignment="1">
      <alignment vertical="center" wrapText="1"/>
    </xf>
    <xf numFmtId="43" fontId="0" fillId="0" borderId="7" xfId="1" applyFont="1" applyBorder="1"/>
    <xf numFmtId="0" fontId="10" fillId="0" borderId="8" xfId="4" applyBorder="1" applyAlignment="1">
      <alignment vertical="center" wrapText="1"/>
    </xf>
    <xf numFmtId="0" fontId="10" fillId="0" borderId="0" xfId="4" applyBorder="1" applyAlignment="1">
      <alignment vertical="center" wrapText="1"/>
    </xf>
    <xf numFmtId="44" fontId="0" fillId="0" borderId="4" xfId="2" applyFont="1" applyBorder="1" applyAlignment="1">
      <alignment vertical="center"/>
    </xf>
    <xf numFmtId="0" fontId="7"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44" fontId="0" fillId="0" borderId="0" xfId="2" applyFont="1" applyBorder="1" applyAlignment="1">
      <alignment vertical="center"/>
    </xf>
    <xf numFmtId="44" fontId="0" fillId="0" borderId="7" xfId="2"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44" fontId="0" fillId="2" borderId="0" xfId="2" applyFont="1" applyFill="1" applyBorder="1" applyAlignment="1">
      <alignment vertical="center"/>
    </xf>
    <xf numFmtId="44" fontId="0" fillId="2" borderId="7" xfId="2" applyFont="1" applyFill="1" applyBorder="1" applyAlignment="1">
      <alignment vertical="center"/>
    </xf>
    <xf numFmtId="14" fontId="7" fillId="0" borderId="4" xfId="0" applyNumberFormat="1" applyFont="1" applyBorder="1" applyAlignment="1">
      <alignment vertical="center" wrapText="1"/>
    </xf>
    <xf numFmtId="14" fontId="7" fillId="0" borderId="5" xfId="0" applyNumberFormat="1" applyFont="1" applyBorder="1" applyAlignment="1">
      <alignment vertical="center" wrapText="1"/>
    </xf>
    <xf numFmtId="0" fontId="4" fillId="0" borderId="4" xfId="0" applyFont="1" applyBorder="1" applyAlignment="1">
      <alignment vertical="center"/>
    </xf>
    <xf numFmtId="0" fontId="4" fillId="0" borderId="5" xfId="0" applyFont="1" applyBorder="1" applyAlignment="1">
      <alignment vertical="center"/>
    </xf>
    <xf numFmtId="0" fontId="3" fillId="0" borderId="0" xfId="0" applyFont="1" applyAlignment="1">
      <alignment vertical="center" wrapText="1"/>
    </xf>
    <xf numFmtId="0" fontId="0" fillId="0" borderId="0" xfId="0" applyAlignment="1">
      <alignment vertical="center" wrapText="1"/>
    </xf>
    <xf numFmtId="0" fontId="4" fillId="0" borderId="3" xfId="0" applyFont="1" applyBorder="1" applyAlignment="1">
      <alignment vertical="center" wrapText="1"/>
    </xf>
    <xf numFmtId="0" fontId="0" fillId="0" borderId="9" xfId="0" applyBorder="1" applyAlignment="1">
      <alignment vertical="center" wrapText="1"/>
    </xf>
    <xf numFmtId="0" fontId="0" fillId="0" borderId="6" xfId="0" applyBorder="1" applyAlignment="1">
      <alignment vertical="center" wrapText="1"/>
    </xf>
    <xf numFmtId="0" fontId="0" fillId="0" borderId="9" xfId="0" applyFont="1" applyBorder="1" applyAlignment="1">
      <alignment vertical="center" wrapText="1"/>
    </xf>
    <xf numFmtId="0" fontId="4" fillId="0" borderId="9" xfId="0" applyFont="1" applyBorder="1" applyAlignment="1">
      <alignment vertical="center" wrapText="1"/>
    </xf>
    <xf numFmtId="0" fontId="4" fillId="0" borderId="6" xfId="0" applyFont="1" applyBorder="1" applyAlignment="1">
      <alignment vertical="center" wrapText="1"/>
    </xf>
    <xf numFmtId="0" fontId="2" fillId="0" borderId="0" xfId="0" applyFont="1" applyAlignment="1">
      <alignment vertical="center" wrapText="1"/>
    </xf>
    <xf numFmtId="0" fontId="5" fillId="0" borderId="9" xfId="0" applyFont="1" applyBorder="1" applyAlignment="1">
      <alignment vertical="center" wrapText="1"/>
    </xf>
    <xf numFmtId="0" fontId="4" fillId="0" borderId="0" xfId="0" applyFont="1" applyBorder="1" applyAlignment="1">
      <alignment vertical="center" wrapText="1"/>
    </xf>
    <xf numFmtId="0" fontId="0" fillId="0" borderId="0" xfId="0" applyFont="1" applyBorder="1" applyAlignment="1">
      <alignment vertical="center" wrapText="1"/>
    </xf>
    <xf numFmtId="44" fontId="0" fillId="2" borderId="0" xfId="2" applyFont="1" applyFill="1" applyBorder="1" applyAlignment="1">
      <alignment horizontal="center" vertical="center"/>
    </xf>
    <xf numFmtId="43" fontId="4" fillId="0" borderId="0" xfId="1" applyFont="1" applyBorder="1" applyAlignment="1">
      <alignment vertical="center" wrapText="1"/>
    </xf>
    <xf numFmtId="164" fontId="0" fillId="2" borderId="0" xfId="1" applyNumberFormat="1" applyFont="1" applyFill="1" applyBorder="1" applyAlignment="1">
      <alignment vertical="center"/>
    </xf>
    <xf numFmtId="43" fontId="0" fillId="0" borderId="0" xfId="1"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10" xfId="0" applyFont="1" applyBorder="1" applyAlignment="1">
      <alignment vertical="center" wrapText="1"/>
    </xf>
    <xf numFmtId="0" fontId="0" fillId="0" borderId="6" xfId="0" applyFont="1" applyBorder="1" applyAlignment="1">
      <alignment vertical="center" wrapText="1"/>
    </xf>
    <xf numFmtId="43" fontId="4" fillId="0" borderId="7" xfId="1"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14" fontId="2" fillId="0" borderId="0" xfId="0" applyNumberFormat="1" applyFont="1"/>
    <xf numFmtId="0" fontId="0" fillId="0" borderId="0" xfId="0" applyBorder="1" applyAlignment="1">
      <alignment horizontal="center" vertical="center" wrapText="1"/>
    </xf>
    <xf numFmtId="0" fontId="0" fillId="0" borderId="10" xfId="0" applyBorder="1" applyAlignment="1">
      <alignment horizontal="center" vertical="center" wrapText="1"/>
    </xf>
    <xf numFmtId="43" fontId="0" fillId="0" borderId="0" xfId="1" applyFont="1" applyFill="1" applyBorder="1"/>
    <xf numFmtId="43" fontId="0" fillId="2" borderId="0" xfId="1" applyFont="1" applyFill="1" applyBorder="1"/>
    <xf numFmtId="165" fontId="0" fillId="0" borderId="0" xfId="3" applyNumberFormat="1" applyFont="1" applyBorder="1"/>
    <xf numFmtId="44" fontId="0" fillId="0" borderId="10" xfId="2" applyFont="1" applyBorder="1"/>
    <xf numFmtId="0" fontId="4" fillId="0" borderId="9" xfId="0" applyFont="1" applyBorder="1"/>
    <xf numFmtId="0" fontId="0" fillId="3" borderId="0" xfId="0" applyFill="1" applyBorder="1"/>
    <xf numFmtId="0" fontId="11" fillId="2" borderId="0" xfId="0" applyFont="1" applyFill="1" applyBorder="1"/>
    <xf numFmtId="0" fontId="0" fillId="3" borderId="10" xfId="0" applyFill="1" applyBorder="1"/>
    <xf numFmtId="0" fontId="0" fillId="4" borderId="9" xfId="0" applyFill="1" applyBorder="1" applyAlignment="1">
      <alignment wrapText="1"/>
    </xf>
    <xf numFmtId="0" fontId="0" fillId="4" borderId="0" xfId="0" applyFill="1" applyBorder="1" applyAlignment="1">
      <alignment wrapText="1"/>
    </xf>
    <xf numFmtId="0" fontId="0" fillId="4" borderId="0" xfId="0" applyFill="1" applyBorder="1"/>
    <xf numFmtId="0" fontId="0" fillId="4" borderId="2" xfId="0" applyFill="1" applyBorder="1" applyAlignment="1">
      <alignment horizontal="center" vertical="center"/>
    </xf>
    <xf numFmtId="0" fontId="0" fillId="4" borderId="9" xfId="0" applyFill="1" applyBorder="1" applyAlignment="1">
      <alignment vertical="center" wrapText="1"/>
    </xf>
    <xf numFmtId="0" fontId="0" fillId="4" borderId="10" xfId="0" applyFill="1" applyBorder="1" applyAlignment="1">
      <alignment vertical="center"/>
    </xf>
    <xf numFmtId="0" fontId="0" fillId="4" borderId="13" xfId="0" applyFill="1" applyBorder="1" applyAlignment="1">
      <alignment horizontal="center" wrapText="1"/>
    </xf>
    <xf numFmtId="0" fontId="0" fillId="4" borderId="13" xfId="0" applyFill="1" applyBorder="1" applyAlignment="1">
      <alignment horizontal="center" vertical="center" wrapText="1"/>
    </xf>
    <xf numFmtId="0" fontId="3" fillId="0" borderId="6" xfId="0" applyFont="1" applyBorder="1"/>
    <xf numFmtId="44" fontId="6" fillId="0" borderId="7" xfId="0" applyNumberFormat="1" applyFont="1" applyBorder="1"/>
    <xf numFmtId="43" fontId="6" fillId="0" borderId="7" xfId="0" applyNumberFormat="1" applyFont="1" applyBorder="1"/>
    <xf numFmtId="44" fontId="6" fillId="0" borderId="8" xfId="0" applyNumberFormat="1" applyFont="1" applyBorder="1"/>
    <xf numFmtId="0" fontId="6" fillId="3" borderId="7" xfId="0" applyFont="1" applyFill="1" applyBorder="1"/>
    <xf numFmtId="0" fontId="0" fillId="3" borderId="7" xfId="0" applyFill="1" applyBorder="1"/>
    <xf numFmtId="43" fontId="0" fillId="0" borderId="10" xfId="1" applyFont="1" applyFill="1" applyBorder="1"/>
    <xf numFmtId="0" fontId="11" fillId="2" borderId="10" xfId="0" applyFont="1" applyFill="1" applyBorder="1"/>
    <xf numFmtId="43" fontId="6" fillId="0" borderId="8" xfId="0" applyNumberFormat="1" applyFont="1" applyBorder="1"/>
    <xf numFmtId="43" fontId="0" fillId="0" borderId="0" xfId="1" applyFont="1" applyBorder="1" applyAlignment="1">
      <alignment vertical="center"/>
    </xf>
    <xf numFmtId="43" fontId="0" fillId="0" borderId="7" xfId="1" applyFont="1" applyBorder="1" applyAlignment="1">
      <alignment vertical="center"/>
    </xf>
    <xf numFmtId="0" fontId="10" fillId="0" borderId="7" xfId="4" applyBorder="1" applyAlignment="1">
      <alignment vertical="center" wrapText="1"/>
    </xf>
    <xf numFmtId="0" fontId="0" fillId="4" borderId="8" xfId="0" applyFill="1" applyBorder="1"/>
    <xf numFmtId="164" fontId="11" fillId="2" borderId="10" xfId="1" applyNumberFormat="1" applyFont="1" applyFill="1" applyBorder="1"/>
    <xf numFmtId="164" fontId="0" fillId="2" borderId="10" xfId="1" applyNumberFormat="1" applyFont="1" applyFill="1" applyBorder="1"/>
    <xf numFmtId="0" fontId="4" fillId="0" borderId="9" xfId="0" applyFont="1" applyBorder="1" applyAlignment="1">
      <alignment vertical="center"/>
    </xf>
    <xf numFmtId="44" fontId="12" fillId="2" borderId="0" xfId="2" applyFont="1" applyFill="1" applyBorder="1"/>
    <xf numFmtId="44" fontId="6" fillId="0" borderId="7" xfId="2" applyFont="1" applyBorder="1"/>
    <xf numFmtId="44" fontId="6" fillId="0" borderId="0" xfId="2" applyFont="1" applyFill="1" applyBorder="1"/>
    <xf numFmtId="0" fontId="0" fillId="0" borderId="0" xfId="0" applyFill="1" applyAlignment="1">
      <alignment horizontal="center" vertical="center"/>
    </xf>
    <xf numFmtId="0" fontId="0" fillId="0" borderId="11" xfId="0" applyBorder="1" applyAlignment="1">
      <alignment wrapText="1"/>
    </xf>
    <xf numFmtId="0" fontId="14" fillId="0" borderId="0" xfId="0" applyFont="1" applyAlignment="1">
      <alignment vertical="top" wrapText="1"/>
    </xf>
    <xf numFmtId="0" fontId="0" fillId="4" borderId="1" xfId="0" applyFill="1" applyBorder="1" applyAlignment="1">
      <alignment horizontal="center" vertical="center" wrapText="1"/>
    </xf>
    <xf numFmtId="0" fontId="0" fillId="4" borderId="0" xfId="0" applyFill="1" applyBorder="1" applyAlignment="1">
      <alignment horizontal="center" wrapText="1"/>
    </xf>
    <xf numFmtId="0" fontId="0" fillId="0" borderId="0" xfId="0" applyFill="1" applyBorder="1" applyAlignment="1">
      <alignment horizontal="center" vertical="center"/>
    </xf>
    <xf numFmtId="0" fontId="0" fillId="0" borderId="0" xfId="0" applyFill="1"/>
    <xf numFmtId="0" fontId="0" fillId="5" borderId="0" xfId="0" applyFill="1" applyBorder="1" applyAlignment="1">
      <alignment horizontal="center" vertical="center" wrapText="1"/>
    </xf>
    <xf numFmtId="0" fontId="2" fillId="0" borderId="0" xfId="0" applyFont="1" applyFill="1" applyBorder="1" applyAlignment="1"/>
    <xf numFmtId="0" fontId="4" fillId="0" borderId="0" xfId="0" applyFont="1"/>
    <xf numFmtId="0" fontId="4" fillId="0" borderId="0" xfId="0" applyFont="1" applyAlignment="1">
      <alignment vertical="center" wrapText="1"/>
    </xf>
    <xf numFmtId="0" fontId="4" fillId="0" borderId="0" xfId="0" applyFont="1" applyBorder="1" applyAlignment="1">
      <alignment vertical="center"/>
    </xf>
    <xf numFmtId="0" fontId="3" fillId="0" borderId="11" xfId="0" applyFont="1" applyBorder="1"/>
    <xf numFmtId="0" fontId="0" fillId="2" borderId="12" xfId="0" applyFill="1" applyBorder="1"/>
    <xf numFmtId="0" fontId="10" fillId="0" borderId="9" xfId="4" applyBorder="1" applyAlignment="1">
      <alignment vertical="center" wrapText="1"/>
    </xf>
    <xf numFmtId="0" fontId="4" fillId="0" borderId="0" xfId="0" applyFont="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5" fillId="0" borderId="0" xfId="0" applyFont="1" applyBorder="1" applyAlignment="1">
      <alignment horizontal="center" vertical="center" wrapText="1"/>
    </xf>
    <xf numFmtId="0" fontId="14" fillId="0" borderId="0" xfId="0" applyFont="1" applyAlignment="1">
      <alignment horizontal="center" vertical="top" wrapText="1"/>
    </xf>
    <xf numFmtId="0" fontId="0" fillId="4" borderId="6" xfId="0" applyFill="1" applyBorder="1" applyAlignment="1">
      <alignment horizontal="center"/>
    </xf>
    <xf numFmtId="0" fontId="0" fillId="4" borderId="7" xfId="0" applyFill="1" applyBorder="1" applyAlignment="1">
      <alignment horizont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4" fillId="0" borderId="11" xfId="0" applyFont="1" applyBorder="1" applyAlignment="1">
      <alignment horizontal="center" wrapText="1"/>
    </xf>
    <xf numFmtId="0" fontId="4" fillId="0" borderId="14" xfId="0" applyFont="1" applyBorder="1" applyAlignment="1">
      <alignment horizontal="center" wrapText="1"/>
    </xf>
    <xf numFmtId="0" fontId="4" fillId="0" borderId="12" xfId="0" applyFont="1" applyBorder="1" applyAlignment="1">
      <alignment horizontal="center" wrapText="1"/>
    </xf>
    <xf numFmtId="0" fontId="0" fillId="4" borderId="9" xfId="0" applyFill="1" applyBorder="1" applyAlignment="1">
      <alignment horizontal="center"/>
    </xf>
    <xf numFmtId="0" fontId="0" fillId="4" borderId="0" xfId="0" applyFill="1" applyBorder="1" applyAlignment="1">
      <alignment horizont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4" borderId="3" xfId="0" applyFont="1" applyFill="1" applyBorder="1" applyAlignment="1">
      <alignment horizontal="center" wrapText="1"/>
    </xf>
    <xf numFmtId="0" fontId="2" fillId="4" borderId="4" xfId="0" applyFont="1" applyFill="1" applyBorder="1" applyAlignment="1">
      <alignment horizontal="center" wrapText="1"/>
    </xf>
    <xf numFmtId="0" fontId="2" fillId="4" borderId="5" xfId="0" applyFont="1" applyFill="1" applyBorder="1" applyAlignment="1">
      <alignment horizont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18" xfId="0" applyFill="1" applyBorder="1" applyAlignment="1">
      <alignment horizontal="center" vertical="center" wrapText="1"/>
    </xf>
    <xf numFmtId="0" fontId="3" fillId="0" borderId="0" xfId="0" applyFont="1" applyBorder="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4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245533</xdr:colOff>
      <xdr:row>0</xdr:row>
      <xdr:rowOff>1029523</xdr:rowOff>
    </xdr:to>
    <xdr:pic>
      <xdr:nvPicPr>
        <xdr:cNvPr id="2" name="Picture 1">
          <a:extLst>
            <a:ext uri="{FF2B5EF4-FFF2-40B4-BE49-F238E27FC236}">
              <a16:creationId xmlns:a16="http://schemas.microsoft.com/office/drawing/2014/main" id="{D32A2626-CE06-4541-A512-2D7838FAA3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98333" cy="10295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3598333</xdr:colOff>
      <xdr:row>0</xdr:row>
      <xdr:rowOff>1029523</xdr:rowOff>
    </xdr:to>
    <xdr:pic>
      <xdr:nvPicPr>
        <xdr:cNvPr id="2" name="Picture 1">
          <a:extLst>
            <a:ext uri="{FF2B5EF4-FFF2-40B4-BE49-F238E27FC236}">
              <a16:creationId xmlns:a16="http://schemas.microsoft.com/office/drawing/2014/main" id="{07474234-BA4E-4D9A-AD8F-5133AA74FF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98333" cy="10295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3598333</xdr:colOff>
      <xdr:row>0</xdr:row>
      <xdr:rowOff>1029523</xdr:rowOff>
    </xdr:to>
    <xdr:pic>
      <xdr:nvPicPr>
        <xdr:cNvPr id="2" name="Picture 1">
          <a:extLst>
            <a:ext uri="{FF2B5EF4-FFF2-40B4-BE49-F238E27FC236}">
              <a16:creationId xmlns:a16="http://schemas.microsoft.com/office/drawing/2014/main" id="{12591E8F-6F08-4726-9744-738AFDE73B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98333" cy="102952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oshua French" id="{7DDBCE86-D57B-40DD-9F21-8D6865841E5F}" userId="Joshua Frenc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7" dT="2020-05-16T11:24:39.32" personId="{7DDBCE86-D57B-40DD-9F21-8D6865841E5F}" id="{E261692C-4425-4BE5-A407-2CC2C4A68792}">
    <text>Insert date on which proceeds were disbursed to you</text>
  </threadedComment>
  <threadedComment ref="B8" dT="2020-05-17T13:19:50.99" personId="{7DDBCE86-D57B-40DD-9F21-8D6865841E5F}" id="{C5338744-2A7D-4F70-BBB0-9DA9DD80BD68}">
    <text>Insert first day of first full payroll period that begins on or after the date on which you received your PPP loan proceeds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7BBC6-5F70-44E5-979F-522865895559}">
  <dimension ref="A1:AA49"/>
  <sheetViews>
    <sheetView tabSelected="1" topLeftCell="A13" zoomScale="90" zoomScaleNormal="90" workbookViewId="0">
      <selection activeCell="B18" sqref="B18"/>
    </sheetView>
  </sheetViews>
  <sheetFormatPr defaultRowHeight="15" x14ac:dyDescent="0.25"/>
  <cols>
    <col min="1" max="1" width="50.28515625" customWidth="1"/>
    <col min="2" max="15" width="15.85546875" customWidth="1"/>
    <col min="16" max="16" width="0" hidden="1" customWidth="1"/>
    <col min="18" max="18" width="11.5703125" hidden="1" customWidth="1"/>
    <col min="19" max="19" width="0" hidden="1" customWidth="1"/>
  </cols>
  <sheetData>
    <row r="1" spans="1:26" ht="93" customHeight="1" x14ac:dyDescent="0.25">
      <c r="R1" s="49">
        <v>44196</v>
      </c>
    </row>
    <row r="2" spans="1:26" ht="15" customHeight="1" x14ac:dyDescent="0.25">
      <c r="A2" s="142" t="s">
        <v>123</v>
      </c>
    </row>
    <row r="3" spans="1:26" ht="15" customHeight="1" thickBot="1" x14ac:dyDescent="0.3">
      <c r="A3" s="142"/>
      <c r="G3" s="49"/>
      <c r="S3" t="s">
        <v>114</v>
      </c>
    </row>
    <row r="4" spans="1:26" ht="15" customHeight="1" thickBot="1" x14ac:dyDescent="0.3">
      <c r="A4" s="145" t="s">
        <v>113</v>
      </c>
      <c r="B4" s="146" t="s">
        <v>114</v>
      </c>
      <c r="S4" t="s">
        <v>115</v>
      </c>
    </row>
    <row r="5" spans="1:26" ht="15" customHeight="1" thickBot="1" x14ac:dyDescent="0.3">
      <c r="A5" s="10"/>
    </row>
    <row r="6" spans="1:26" s="10" customFormat="1" x14ac:dyDescent="0.25">
      <c r="A6" s="32" t="s">
        <v>44</v>
      </c>
      <c r="B6" s="36" t="s">
        <v>46</v>
      </c>
      <c r="C6" s="37" t="s">
        <v>47</v>
      </c>
      <c r="I6" s="38"/>
      <c r="P6" s="10" t="s">
        <v>49</v>
      </c>
    </row>
    <row r="7" spans="1:26" s="10" customFormat="1" x14ac:dyDescent="0.25">
      <c r="A7" s="12" t="s">
        <v>45</v>
      </c>
      <c r="B7" s="30">
        <v>43939</v>
      </c>
      <c r="C7" s="33">
        <f>IF(B7=0, "N/A",IF(B4="8 Weeks",MIN(B7+55,R1),MIN(B7+167,R1)))</f>
        <v>43994</v>
      </c>
      <c r="P7" s="10" t="s">
        <v>50</v>
      </c>
    </row>
    <row r="8" spans="1:26" s="10" customFormat="1" ht="15.75" thickBot="1" x14ac:dyDescent="0.3">
      <c r="A8" s="4" t="s">
        <v>48</v>
      </c>
      <c r="B8" s="34"/>
      <c r="C8" s="35" t="str">
        <f>IF(B8=0,"N/A",IF(B4="8 Weeks",MIN(B8+55,R1),MIN(B8+167,R1)))</f>
        <v>N/A</v>
      </c>
    </row>
    <row r="9" spans="1:26" s="10" customFormat="1" ht="15.75" thickBot="1" x14ac:dyDescent="0.3"/>
    <row r="10" spans="1:26" s="10" customFormat="1" ht="45.75" thickBot="1" x14ac:dyDescent="0.3">
      <c r="A10" s="31" t="s">
        <v>107</v>
      </c>
      <c r="B10" s="47" t="s">
        <v>50</v>
      </c>
      <c r="C10" s="138"/>
      <c r="E10" s="152" t="s">
        <v>117</v>
      </c>
      <c r="F10" s="152"/>
      <c r="G10" s="152"/>
      <c r="H10" s="152"/>
      <c r="I10" s="152"/>
      <c r="J10" s="152"/>
      <c r="K10" s="152"/>
      <c r="L10" s="152"/>
      <c r="M10" s="152"/>
      <c r="N10" s="152"/>
      <c r="O10" s="152"/>
    </row>
    <row r="11" spans="1:26" ht="18" customHeight="1" thickBot="1" x14ac:dyDescent="0.3">
      <c r="C11" s="139"/>
      <c r="D11" s="95"/>
      <c r="E11" s="95"/>
      <c r="F11" s="49"/>
    </row>
    <row r="12" spans="1:26" ht="60.75" thickBot="1" x14ac:dyDescent="0.3">
      <c r="A12" s="134" t="s">
        <v>85</v>
      </c>
      <c r="B12" s="47" t="s">
        <v>83</v>
      </c>
      <c r="C12" s="138"/>
    </row>
    <row r="13" spans="1:26" ht="15.75" thickBot="1" x14ac:dyDescent="0.3">
      <c r="A13" s="5"/>
      <c r="B13" s="5"/>
      <c r="C13" s="5"/>
      <c r="D13" s="133"/>
    </row>
    <row r="14" spans="1:26" ht="75" customHeight="1" thickBot="1" x14ac:dyDescent="0.3">
      <c r="A14" s="165" t="s">
        <v>101</v>
      </c>
      <c r="B14" s="166"/>
      <c r="C14" s="166"/>
      <c r="D14" s="166"/>
      <c r="E14" s="166"/>
      <c r="F14" s="166"/>
      <c r="G14" s="166"/>
      <c r="H14" s="166"/>
      <c r="I14" s="166"/>
      <c r="J14" s="166"/>
      <c r="K14" s="166"/>
      <c r="L14" s="166"/>
      <c r="M14" s="166"/>
      <c r="N14" s="166"/>
      <c r="O14" s="167"/>
      <c r="P14" s="6"/>
      <c r="Q14" s="6"/>
      <c r="R14" s="6"/>
      <c r="S14" s="6"/>
      <c r="T14" s="6"/>
      <c r="U14" s="6"/>
      <c r="V14" s="6"/>
      <c r="W14" s="6"/>
      <c r="X14" s="6"/>
      <c r="Y14" s="6"/>
      <c r="Z14" s="6"/>
    </row>
    <row r="15" spans="1:26" ht="15.75" thickBot="1" x14ac:dyDescent="0.3">
      <c r="A15" s="106"/>
      <c r="B15" s="112" t="s">
        <v>95</v>
      </c>
      <c r="C15" s="137"/>
      <c r="D15" s="107"/>
      <c r="E15" s="107"/>
      <c r="F15" s="107"/>
      <c r="G15" s="113" t="s">
        <v>96</v>
      </c>
      <c r="H15" s="108"/>
      <c r="I15" s="108"/>
      <c r="J15" s="108"/>
      <c r="K15" s="108"/>
      <c r="L15" s="108"/>
      <c r="M15" s="108"/>
      <c r="N15" s="108"/>
      <c r="O15" s="109" t="s">
        <v>97</v>
      </c>
    </row>
    <row r="16" spans="1:26" s="52" customFormat="1" ht="30" customHeight="1" x14ac:dyDescent="0.25">
      <c r="A16" s="110"/>
      <c r="B16" s="168" t="s">
        <v>92</v>
      </c>
      <c r="C16" s="169"/>
      <c r="D16" s="164" t="s">
        <v>91</v>
      </c>
      <c r="E16" s="164"/>
      <c r="F16" s="164"/>
      <c r="G16" s="164"/>
      <c r="H16" s="163" t="s">
        <v>74</v>
      </c>
      <c r="I16" s="163"/>
      <c r="J16" s="163"/>
      <c r="K16" s="163"/>
      <c r="L16" s="163" t="s">
        <v>93</v>
      </c>
      <c r="M16" s="163"/>
      <c r="N16" s="163"/>
      <c r="O16" s="111"/>
    </row>
    <row r="17" spans="1:27" s="5" customFormat="1" ht="135" x14ac:dyDescent="0.25">
      <c r="A17" s="14" t="s">
        <v>71</v>
      </c>
      <c r="B17" s="96" t="s">
        <v>109</v>
      </c>
      <c r="C17" s="140" t="s">
        <v>116</v>
      </c>
      <c r="D17" s="96" t="s">
        <v>77</v>
      </c>
      <c r="E17" s="96" t="s">
        <v>86</v>
      </c>
      <c r="F17" s="96" t="s">
        <v>87</v>
      </c>
      <c r="G17" s="96" t="s">
        <v>80</v>
      </c>
      <c r="H17" s="96" t="s">
        <v>72</v>
      </c>
      <c r="I17" s="96" t="s">
        <v>89</v>
      </c>
      <c r="J17" s="96" t="s">
        <v>90</v>
      </c>
      <c r="K17" s="96" t="s">
        <v>73</v>
      </c>
      <c r="L17" s="96" t="s">
        <v>75</v>
      </c>
      <c r="M17" s="96" t="s">
        <v>76</v>
      </c>
      <c r="N17" s="96" t="s">
        <v>130</v>
      </c>
      <c r="O17" s="97" t="s">
        <v>88</v>
      </c>
    </row>
    <row r="18" spans="1:27" x14ac:dyDescent="0.25">
      <c r="A18" s="12" t="s">
        <v>110</v>
      </c>
      <c r="B18" s="15">
        <v>42000</v>
      </c>
      <c r="C18" s="15"/>
      <c r="D18" s="29" t="s">
        <v>79</v>
      </c>
      <c r="E18" s="29"/>
      <c r="F18" s="29">
        <v>168</v>
      </c>
      <c r="G18" s="98">
        <f>IF($B$12="Formula",IF(D18="Hourly",MIN(ROUND(E18/IF(B$4="8 Weeks",MIN(320,IF(B$10="Yes",((C$8-B$8+1)/7*40),((C$7-B$7+1)/7*40))),MIN(960,IF(B$10="Yes",((C$8-B$8+1)/7*40),((C$7-B$7+1)/7*40)))),1),1),MIN(ROUND(F18/IF(B$4="8 Weeks",MIN(56,IF(B$10="Yes",C$8-B$8+1,C$7-B$7+1)),MIN(168,IF(B$10="Yes",C$8-B$8+1,C$7-B$7+1))),1),1)),IF(D18="Hourly",IF(E18&gt;=IF(B$4="8 Weeks",MIN(320,IF(B$10="Yes",((C$8-B$8+1)/7*40),((C$7-B$7+1)/7*40))),MIN(960,IF(B$10="Yes",((C$8-B$8+1)/7*40),((C$7-B$7+1)/7*40)))),1,IF(E18=0,0,0.5)),IF(F18=IF(B$4="8 Weeks",MIN(56,IF(B$10="Yes",C$8-B$8+1,C$7-B$7+1)),MIN(168,IF(B$10="Yes",C$8-B$8+1,C$7-B$7+1))),1,IF(F18=0,0,0.5))))</f>
        <v>1</v>
      </c>
      <c r="H18" s="13">
        <f>IFERROR(IF(D18="Hourly",(B18+C18)/E18,((B18+C18)/(IF(B$4="8 Weeks",MIN(8,IF(B$10="Yes",(C$8-B$8+1)/7,(C$7-B$7+1)/7)),MIN(24,IF(B$10="Yes",(C$8-B$8+1)/7,(C$7-B$7+1)/7))*(F18/IF(B$4="8 Weeks",MIN(56,IF(B$10="Yes",C$8-B$8+1,C$7-B$7+1)),MIN(168,IF(B$10="Yes",C$8-B$8+1,C$7-B$7+1))))))*52)),0)</f>
        <v>273000</v>
      </c>
      <c r="I18" s="15">
        <v>125000</v>
      </c>
      <c r="J18" s="99"/>
      <c r="K18" s="100">
        <f>IFERROR(H18/I18,"N/A")</f>
        <v>2.1840000000000002</v>
      </c>
      <c r="L18" s="15">
        <v>125000</v>
      </c>
      <c r="M18" s="15">
        <v>90000</v>
      </c>
      <c r="N18" s="15">
        <v>125000</v>
      </c>
      <c r="O18" s="101">
        <f>IF(K18&gt;=0.75,0,IF(N18&gt;=L18,0,IF(D18="Hourly",((I18*0.75)-H18)*J18*IF(B$4="8 Weeks",MIN(8,IF(B$10="Yes",(C$8-B$8+1)/7,(C$7-B$7+1)/7)),MIN(24,IF(B$10="Yes",(C$8-B$8+1)/7,(C$7-B$7+1)/7))),(((I18*0.75)-H18)*IF(B$4="8 Weeks",MIN(8,IF(B$10="Yes",(C$8-B$8+1)/7,(C$7-B$7+1)/7)),MIN(24,IF(B$10="Yes",(C$8-B$8+1)/7,(C$7-B$7+1)/7))))/52)))</f>
        <v>0</v>
      </c>
      <c r="AA18" t="s">
        <v>78</v>
      </c>
    </row>
    <row r="19" spans="1:27" x14ac:dyDescent="0.25">
      <c r="A19" s="12" t="s">
        <v>111</v>
      </c>
      <c r="B19" s="15">
        <v>20000</v>
      </c>
      <c r="C19" s="15"/>
      <c r="D19" s="29" t="s">
        <v>78</v>
      </c>
      <c r="E19" s="29">
        <v>550</v>
      </c>
      <c r="F19" s="29"/>
      <c r="G19" s="98">
        <f t="shared" ref="G19:G24" si="0">IF($B$12="Formula",IF(D19="Hourly",MIN(ROUND(E19/IF(B$4="8 Weeks",MIN(320,IF(B$10="Yes",((C$8-B$8+1)/7*40),((C$7-B$7+1)/7*40))),MIN(960,IF(B$10="Yes",((C$8-B$8+1)/7*40),((C$7-B$7+1)/7*40)))),1),1),MIN(ROUND(F19/IF(B$4="8 Weeks",MIN(56,IF(B$10="Yes",C$8-B$8+1,C$7-B$7+1)),MIN(168,IF(B$10="Yes",C$8-B$8+1,C$7-B$7+1))),1),1)),IF(D19="Hourly",IF(E19&gt;=IF(B$4="8 Weeks",MIN(320,IF(B$10="Yes",((C$8-B$8+1)/7*40),((C$7-B$7+1)/7*40))),MIN(960,IF(B$10="Yes",((C$8-B$8+1)/7*40),((C$7-B$7+1)/7*40)))),1,IF(E19=0,0,0.5)),IF(F19=IF(B$4="8 Weeks",MIN(56,IF(B$10="Yes",C$8-B$8+1,C$7-B$7+1)),MIN(168,IF(B$10="Yes",C$8-B$8+1,C$7-B$7+1))),1,IF(F19=0,0,0.5))))</f>
        <v>1</v>
      </c>
      <c r="H19" s="13">
        <f t="shared" ref="H19:H24" si="1">IFERROR(IF(D19="Hourly",(B19+C19)/E19,((B19+C19)/(IF(B$4="8 Weeks",MIN(8,IF(B$10="Yes",(C$8-B$8+1)/7,(C$7-B$7+1)/7)),MIN(24,IF(B$10="Yes",(C$8-B$8+1)/7,(C$7-B$7+1)/7))*(F19/IF(B$4="8 Weeks",MIN(56,IF(B$10="Yes",C$8-B$8+1,C$7-B$7+1)),MIN(168,IF(B$10="Yes",C$8-B$8+1,C$7-B$7+1))))))*52)),0)</f>
        <v>36.363636363636367</v>
      </c>
      <c r="I19" s="15">
        <v>50</v>
      </c>
      <c r="J19" s="99">
        <v>35</v>
      </c>
      <c r="K19" s="100">
        <f>IFERROR(H19/I19,"N/A")</f>
        <v>0.72727272727272729</v>
      </c>
      <c r="L19" s="15">
        <v>55</v>
      </c>
      <c r="M19" s="15">
        <v>25</v>
      </c>
      <c r="N19" s="15">
        <v>40</v>
      </c>
      <c r="O19" s="101">
        <f t="shared" ref="O19:O24" si="2">IF(K19&gt;=0.75,0,IF(N19&gt;=L19,0,IF(D19="Hourly",((I19*0.75)-H19)*J19*IF(B$4="8 Weeks",MIN(8,IF(B$10="Yes",(C$8-B$8+1)/7,(C$7-B$7+1)/7)),MIN(24,IF(B$10="Yes",(C$8-B$8+1)/7,(C$7-B$7+1)/7))),(((I19*0.75)-H19)*IF(B$4="8 Weeks",MIN(8,IF(B$10="Yes",(C$8-B$8+1)/7,(C$7-B$7+1)/7)),MIN(24,IF(B$10="Yes",(C$8-B$8+1)/7,(C$7-B$7+1)/7))))/52)))</f>
        <v>318.18181818181728</v>
      </c>
      <c r="AA19" t="s">
        <v>79</v>
      </c>
    </row>
    <row r="20" spans="1:27" x14ac:dyDescent="0.25">
      <c r="A20" s="12" t="s">
        <v>119</v>
      </c>
      <c r="B20" s="15"/>
      <c r="C20" s="15"/>
      <c r="D20" s="29"/>
      <c r="E20" s="29"/>
      <c r="F20" s="29"/>
      <c r="G20" s="98">
        <f t="shared" si="0"/>
        <v>0</v>
      </c>
      <c r="H20" s="13">
        <f t="shared" si="1"/>
        <v>0</v>
      </c>
      <c r="I20" s="15"/>
      <c r="J20" s="99"/>
      <c r="K20" s="100" t="str">
        <f t="shared" ref="K20:K24" si="3">IFERROR(H20/I20,"N/A")</f>
        <v>N/A</v>
      </c>
      <c r="L20" s="15"/>
      <c r="M20" s="15"/>
      <c r="N20" s="15"/>
      <c r="O20" s="101">
        <f t="shared" si="2"/>
        <v>0</v>
      </c>
    </row>
    <row r="21" spans="1:27" x14ac:dyDescent="0.25">
      <c r="A21" s="12" t="s">
        <v>120</v>
      </c>
      <c r="B21" s="15"/>
      <c r="C21" s="15"/>
      <c r="D21" s="29"/>
      <c r="E21" s="29"/>
      <c r="F21" s="29"/>
      <c r="G21" s="98">
        <f t="shared" si="0"/>
        <v>0</v>
      </c>
      <c r="H21" s="13">
        <f t="shared" si="1"/>
        <v>0</v>
      </c>
      <c r="I21" s="15"/>
      <c r="J21" s="99"/>
      <c r="K21" s="100" t="str">
        <f t="shared" si="3"/>
        <v>N/A</v>
      </c>
      <c r="L21" s="15"/>
      <c r="M21" s="15"/>
      <c r="N21" s="15"/>
      <c r="O21" s="101">
        <f t="shared" si="2"/>
        <v>0</v>
      </c>
      <c r="AA21" t="s">
        <v>83</v>
      </c>
    </row>
    <row r="22" spans="1:27" x14ac:dyDescent="0.25">
      <c r="A22" s="12"/>
      <c r="B22" s="15"/>
      <c r="C22" s="15"/>
      <c r="D22" s="29"/>
      <c r="E22" s="29"/>
      <c r="F22" s="29"/>
      <c r="G22" s="98">
        <f t="shared" si="0"/>
        <v>0</v>
      </c>
      <c r="H22" s="13">
        <f t="shared" si="1"/>
        <v>0</v>
      </c>
      <c r="I22" s="15"/>
      <c r="J22" s="99"/>
      <c r="K22" s="100" t="str">
        <f t="shared" si="3"/>
        <v>N/A</v>
      </c>
      <c r="L22" s="15"/>
      <c r="M22" s="15"/>
      <c r="N22" s="15"/>
      <c r="O22" s="101">
        <f t="shared" si="2"/>
        <v>0</v>
      </c>
      <c r="AA22" t="s">
        <v>84</v>
      </c>
    </row>
    <row r="23" spans="1:27" x14ac:dyDescent="0.25">
      <c r="A23" s="12"/>
      <c r="B23" s="15"/>
      <c r="C23" s="15"/>
      <c r="D23" s="29"/>
      <c r="E23" s="29"/>
      <c r="F23" s="29"/>
      <c r="G23" s="98">
        <f t="shared" si="0"/>
        <v>0</v>
      </c>
      <c r="H23" s="13">
        <f t="shared" si="1"/>
        <v>0</v>
      </c>
      <c r="I23" s="15"/>
      <c r="J23" s="99"/>
      <c r="K23" s="100" t="str">
        <f t="shared" si="3"/>
        <v>N/A</v>
      </c>
      <c r="L23" s="15"/>
      <c r="M23" s="15"/>
      <c r="N23" s="15"/>
      <c r="O23" s="101">
        <f t="shared" si="2"/>
        <v>0</v>
      </c>
    </row>
    <row r="24" spans="1:27" x14ac:dyDescent="0.25">
      <c r="A24" s="12"/>
      <c r="B24" s="15"/>
      <c r="C24" s="15"/>
      <c r="D24" s="29"/>
      <c r="E24" s="29"/>
      <c r="F24" s="29"/>
      <c r="G24" s="98">
        <f t="shared" si="0"/>
        <v>0</v>
      </c>
      <c r="H24" s="13">
        <f t="shared" si="1"/>
        <v>0</v>
      </c>
      <c r="I24" s="15"/>
      <c r="J24" s="99"/>
      <c r="K24" s="100" t="str">
        <f t="shared" si="3"/>
        <v>N/A</v>
      </c>
      <c r="L24" s="15"/>
      <c r="M24" s="15"/>
      <c r="N24" s="15"/>
      <c r="O24" s="101">
        <f t="shared" si="2"/>
        <v>0</v>
      </c>
    </row>
    <row r="25" spans="1:27" x14ac:dyDescent="0.25">
      <c r="A25" s="102" t="s">
        <v>94</v>
      </c>
      <c r="B25" s="103"/>
      <c r="C25" s="103"/>
      <c r="D25" s="103"/>
      <c r="E25" s="103"/>
      <c r="F25" s="103"/>
      <c r="G25" s="104"/>
      <c r="H25" s="103"/>
      <c r="I25" s="103"/>
      <c r="J25" s="103"/>
      <c r="K25" s="103"/>
      <c r="L25" s="103"/>
      <c r="M25" s="103"/>
      <c r="N25" s="103"/>
      <c r="O25" s="105"/>
    </row>
    <row r="26" spans="1:27" ht="18" thickBot="1" x14ac:dyDescent="0.45">
      <c r="A26" s="114" t="s">
        <v>98</v>
      </c>
      <c r="B26" s="115">
        <f>SUM(B18:B24)</f>
        <v>62000</v>
      </c>
      <c r="C26" s="115"/>
      <c r="D26" s="118"/>
      <c r="E26" s="118"/>
      <c r="F26" s="118"/>
      <c r="G26" s="116">
        <f>SUM(G18:G25)</f>
        <v>2</v>
      </c>
      <c r="H26" s="119"/>
      <c r="I26" s="119"/>
      <c r="J26" s="119"/>
      <c r="K26" s="119"/>
      <c r="L26" s="119"/>
      <c r="M26" s="119"/>
      <c r="N26" s="119"/>
      <c r="O26" s="117">
        <f>SUM(O18:O24)</f>
        <v>318.18181818181728</v>
      </c>
    </row>
    <row r="28" spans="1:27" ht="15.75" thickBot="1" x14ac:dyDescent="0.3"/>
    <row r="29" spans="1:27" ht="107.25" customHeight="1" thickBot="1" x14ac:dyDescent="0.3">
      <c r="A29" s="149" t="s">
        <v>102</v>
      </c>
      <c r="B29" s="150"/>
      <c r="C29" s="150"/>
      <c r="D29" s="150"/>
      <c r="E29" s="150"/>
      <c r="F29" s="151"/>
      <c r="G29" s="141"/>
      <c r="I29" s="158" t="s">
        <v>131</v>
      </c>
      <c r="J29" s="159"/>
      <c r="K29" s="159"/>
      <c r="L29" s="159"/>
      <c r="M29" s="159"/>
      <c r="N29" s="159"/>
      <c r="O29" s="160"/>
    </row>
    <row r="30" spans="1:27" x14ac:dyDescent="0.25">
      <c r="A30" s="106"/>
      <c r="B30" s="112" t="s">
        <v>99</v>
      </c>
      <c r="C30" s="107"/>
      <c r="D30" s="107"/>
      <c r="E30" s="107"/>
      <c r="F30" s="113" t="s">
        <v>100</v>
      </c>
    </row>
    <row r="31" spans="1:27" ht="30" x14ac:dyDescent="0.25">
      <c r="A31" s="110"/>
      <c r="B31" s="136" t="s">
        <v>92</v>
      </c>
      <c r="C31" s="168" t="s">
        <v>91</v>
      </c>
      <c r="D31" s="170"/>
      <c r="E31" s="170"/>
      <c r="F31" s="171"/>
    </row>
    <row r="32" spans="1:27" ht="120" x14ac:dyDescent="0.25">
      <c r="A32" s="14" t="s">
        <v>71</v>
      </c>
      <c r="B32" s="96" t="s">
        <v>109</v>
      </c>
      <c r="C32" s="96" t="s">
        <v>77</v>
      </c>
      <c r="D32" s="96" t="s">
        <v>86</v>
      </c>
      <c r="E32" s="96" t="s">
        <v>87</v>
      </c>
      <c r="F32" s="97" t="s">
        <v>80</v>
      </c>
    </row>
    <row r="33" spans="1:6" x14ac:dyDescent="0.25">
      <c r="A33" s="12" t="s">
        <v>110</v>
      </c>
      <c r="B33" s="15">
        <v>46000</v>
      </c>
      <c r="C33" s="29" t="s">
        <v>79</v>
      </c>
      <c r="D33" s="29"/>
      <c r="E33" s="29">
        <v>168</v>
      </c>
      <c r="F33" s="120">
        <f>IF($B$12="Formula",IF(C33="Hourly",MIN(ROUND(D33/IF(B$4="8 Weeks",MIN(320,IF(B$10="Yes",((C$8-C$8+1)/7*40),((C$7-B$7+1)/7*40))),MIN(960,IF(B$10="Yes",((C$8-B$8+1)/7*40),((C$7-B$7+1)/7*40)))),1),1),MIN(ROUND(E33/IF(B$4="8 Weeks",MIN(56,IF(B$10="Yes",C$8-B$8+1,C$7-B$7+1)),MIN(168,IF(B$10="Yes",C$8-B$8+1,C$7-B$7+1))),1),1)),IF(C33="Hourly",IF(D33&gt;=IF(B$4="8 Weeks",MIN(320,IF(B$10="Yes",((C$8-B$8+1)/7*40),((C$7-B$7+1)/7*40))),MIN(960,IF(B$10="Yes",((C$8-B$8+1)/7*40),((C$7-B$7+1)/7*40)))),1,IF(D33=0,0,0.5)),IF(E33=IF(B$4="8 Weeks",MIN(56,IF(B$10="Yes",C$8-B$8+1,C$7-B$7+1)),MIN(168,IF(B$10="Yes",C$8-B$8+1,C$7-B$7+1))),1,IF(E33=0,0,0.5))))</f>
        <v>1</v>
      </c>
    </row>
    <row r="34" spans="1:6" x14ac:dyDescent="0.25">
      <c r="A34" s="12" t="s">
        <v>111</v>
      </c>
      <c r="B34" s="15">
        <v>32000</v>
      </c>
      <c r="C34" s="29" t="s">
        <v>79</v>
      </c>
      <c r="D34" s="29"/>
      <c r="E34" s="29">
        <v>125</v>
      </c>
      <c r="F34" s="120">
        <f t="shared" ref="F34:F39" si="4">IF($B$12="Formula",IF(C34="Hourly",MIN(ROUND(D34/IF(B$4="8 Weeks",MIN(320,IF(B$10="Yes",((C$8-C$8+1)/7*40),((C$7-B$7+1)/7*40))),MIN(960,IF(B$10="Yes",((C$8-B$8+1)/7*40),((C$7-B$7+1)/7*40)))),1),1),MIN(ROUND(E34/IF(B$4="8 Weeks",MIN(56,IF(B$10="Yes",C$8-B$8+1,C$7-B$7+1)),MIN(168,IF(B$10="Yes",C$8-B$8+1,C$7-B$7+1))),1),1)),IF(C34="Hourly",IF(D34&gt;=IF(B$4="8 Weeks",MIN(320,IF(B$10="Yes",((C$8-B$8+1)/7*40),((C$7-B$7+1)/7*40))),MIN(960,IF(B$10="Yes",((C$8-B$8+1)/7*40),((C$7-B$7+1)/7*40)))),1,IF(D34=0,0,0.5)),IF(E34=IF(B$4="8 Weeks",MIN(56,IF(B$10="Yes",C$8-B$8+1,C$7-B$7+1)),MIN(168,IF(B$10="Yes",C$8-B$8+1,C$7-B$7+1))),1,IF(E34=0,0,0.5))))</f>
        <v>1</v>
      </c>
    </row>
    <row r="35" spans="1:6" x14ac:dyDescent="0.25">
      <c r="A35" s="12"/>
      <c r="B35" s="15"/>
      <c r="C35" s="29"/>
      <c r="D35" s="29"/>
      <c r="E35" s="29"/>
      <c r="F35" s="120">
        <f t="shared" si="4"/>
        <v>0</v>
      </c>
    </row>
    <row r="36" spans="1:6" x14ac:dyDescent="0.25">
      <c r="A36" s="12"/>
      <c r="B36" s="15"/>
      <c r="C36" s="29"/>
      <c r="D36" s="29"/>
      <c r="E36" s="29"/>
      <c r="F36" s="120">
        <f t="shared" si="4"/>
        <v>0</v>
      </c>
    </row>
    <row r="37" spans="1:6" x14ac:dyDescent="0.25">
      <c r="A37" s="12"/>
      <c r="B37" s="15"/>
      <c r="C37" s="29"/>
      <c r="D37" s="29"/>
      <c r="E37" s="29"/>
      <c r="F37" s="120">
        <f t="shared" si="4"/>
        <v>0</v>
      </c>
    </row>
    <row r="38" spans="1:6" x14ac:dyDescent="0.25">
      <c r="A38" s="12"/>
      <c r="B38" s="15"/>
      <c r="C38" s="29"/>
      <c r="D38" s="29"/>
      <c r="E38" s="29"/>
      <c r="F38" s="120">
        <f t="shared" si="4"/>
        <v>0</v>
      </c>
    </row>
    <row r="39" spans="1:6" x14ac:dyDescent="0.25">
      <c r="A39" s="12"/>
      <c r="B39" s="15"/>
      <c r="C39" s="29"/>
      <c r="D39" s="29"/>
      <c r="E39" s="29"/>
      <c r="F39" s="120">
        <f t="shared" si="4"/>
        <v>0</v>
      </c>
    </row>
    <row r="40" spans="1:6" x14ac:dyDescent="0.25">
      <c r="A40" s="102" t="s">
        <v>94</v>
      </c>
      <c r="B40" s="103"/>
      <c r="C40" s="103"/>
      <c r="D40" s="103"/>
      <c r="E40" s="103"/>
      <c r="F40" s="121"/>
    </row>
    <row r="41" spans="1:6" ht="18" thickBot="1" x14ac:dyDescent="0.45">
      <c r="A41" s="114" t="s">
        <v>98</v>
      </c>
      <c r="B41" s="115">
        <f>SUM(B33:B39)</f>
        <v>78000</v>
      </c>
      <c r="C41" s="118"/>
      <c r="D41" s="118"/>
      <c r="E41" s="118"/>
      <c r="F41" s="122">
        <f>SUM(F33:F40)</f>
        <v>2</v>
      </c>
    </row>
    <row r="42" spans="1:6" ht="15.75" thickBot="1" x14ac:dyDescent="0.3"/>
    <row r="43" spans="1:6" ht="73.5" customHeight="1" x14ac:dyDescent="0.25">
      <c r="A43" s="149" t="s">
        <v>127</v>
      </c>
      <c r="B43" s="156"/>
      <c r="C43" s="156"/>
      <c r="D43" s="156"/>
      <c r="E43" s="156"/>
      <c r="F43" s="157"/>
    </row>
    <row r="44" spans="1:6" x14ac:dyDescent="0.25">
      <c r="A44" s="161" t="s">
        <v>112</v>
      </c>
      <c r="B44" s="162"/>
      <c r="C44" s="162"/>
      <c r="D44" s="162"/>
      <c r="E44" s="162"/>
      <c r="F44" s="127">
        <v>1.5</v>
      </c>
    </row>
    <row r="45" spans="1:6" x14ac:dyDescent="0.25">
      <c r="A45" s="161" t="s">
        <v>103</v>
      </c>
      <c r="B45" s="162"/>
      <c r="C45" s="162"/>
      <c r="D45" s="162"/>
      <c r="E45" s="162"/>
      <c r="F45" s="128">
        <v>10</v>
      </c>
    </row>
    <row r="46" spans="1:6" x14ac:dyDescent="0.25">
      <c r="A46" s="161" t="s">
        <v>129</v>
      </c>
      <c r="B46" s="162"/>
      <c r="C46" s="162"/>
      <c r="D46" s="162"/>
      <c r="E46" s="162"/>
      <c r="F46" s="128">
        <v>8</v>
      </c>
    </row>
    <row r="47" spans="1:6" ht="15.75" thickBot="1" x14ac:dyDescent="0.3">
      <c r="A47" s="154" t="s">
        <v>126</v>
      </c>
      <c r="B47" s="155"/>
      <c r="C47" s="155"/>
      <c r="D47" s="155"/>
      <c r="E47" s="155"/>
      <c r="F47" s="126" t="str">
        <f>IF('PPP Schedule A'!B31="No","N/A",IF(F45&lt;=F44,"No",IF(F46&gt;=F45,"Yes","No")))</f>
        <v>No</v>
      </c>
    </row>
    <row r="49" spans="1:15" ht="68.25" customHeight="1" x14ac:dyDescent="0.25">
      <c r="A49" s="153" t="s">
        <v>108</v>
      </c>
      <c r="B49" s="153"/>
      <c r="C49" s="153"/>
      <c r="D49" s="153"/>
      <c r="E49" s="153"/>
      <c r="F49" s="153"/>
      <c r="G49" s="153"/>
      <c r="H49" s="153"/>
      <c r="I49" s="153"/>
      <c r="J49" s="153"/>
      <c r="K49" s="153"/>
      <c r="L49" s="153"/>
      <c r="M49" s="153"/>
      <c r="N49" s="153"/>
      <c r="O49" s="153"/>
    </row>
  </sheetData>
  <mergeCells count="15">
    <mergeCell ref="A29:F29"/>
    <mergeCell ref="E10:O10"/>
    <mergeCell ref="A49:O49"/>
    <mergeCell ref="A47:E47"/>
    <mergeCell ref="A43:F43"/>
    <mergeCell ref="I29:O29"/>
    <mergeCell ref="A44:E44"/>
    <mergeCell ref="A45:E45"/>
    <mergeCell ref="H16:K16"/>
    <mergeCell ref="L16:N16"/>
    <mergeCell ref="D16:G16"/>
    <mergeCell ref="A14:O14"/>
    <mergeCell ref="A46:E46"/>
    <mergeCell ref="B16:C16"/>
    <mergeCell ref="C31:F31"/>
  </mergeCells>
  <conditionalFormatting sqref="L18:L24">
    <cfRule type="expression" dxfId="41" priority="11">
      <formula>K18&gt;=0.75</formula>
    </cfRule>
  </conditionalFormatting>
  <conditionalFormatting sqref="J18:J24">
    <cfRule type="expression" dxfId="40" priority="10">
      <formula>D18="Salaried"</formula>
    </cfRule>
  </conditionalFormatting>
  <conditionalFormatting sqref="E18:E24">
    <cfRule type="expression" dxfId="39" priority="9">
      <formula>D18="Salaried"</formula>
    </cfRule>
  </conditionalFormatting>
  <conditionalFormatting sqref="F18:F24">
    <cfRule type="expression" dxfId="38" priority="8">
      <formula>D18="Hourly"</formula>
    </cfRule>
  </conditionalFormatting>
  <conditionalFormatting sqref="M18:M24">
    <cfRule type="expression" dxfId="37" priority="6">
      <formula>K18&gt;=0.75</formula>
    </cfRule>
  </conditionalFormatting>
  <conditionalFormatting sqref="N18:N24">
    <cfRule type="expression" dxfId="36" priority="25">
      <formula>K18&gt;=0.75</formula>
    </cfRule>
    <cfRule type="expression" dxfId="35" priority="26">
      <formula>M18&gt;=L18</formula>
    </cfRule>
  </conditionalFormatting>
  <conditionalFormatting sqref="D33:D39">
    <cfRule type="expression" dxfId="34" priority="5">
      <formula>C33="Salaried"</formula>
    </cfRule>
  </conditionalFormatting>
  <conditionalFormatting sqref="F46">
    <cfRule type="expression" dxfId="33" priority="3">
      <formula>F45&lt;=F44</formula>
    </cfRule>
  </conditionalFormatting>
  <conditionalFormatting sqref="F44:F46">
    <cfRule type="expression" dxfId="32" priority="2">
      <formula>$F$47="N/A"</formula>
    </cfRule>
  </conditionalFormatting>
  <conditionalFormatting sqref="E33:E39">
    <cfRule type="expression" dxfId="31" priority="1">
      <formula>C33="Hourly"</formula>
    </cfRule>
  </conditionalFormatting>
  <dataValidations xWindow="795" yWindow="761" count="15">
    <dataValidation type="list" allowBlank="1" showInputMessage="1" showErrorMessage="1" sqref="D18:D24 C33:C39" xr:uid="{6B396FAB-1CDB-4629-9D29-B56A39374D44}">
      <formula1>$AA$18:$AA$19</formula1>
    </dataValidation>
    <dataValidation type="custom" showInputMessage="1" showErrorMessage="1" error="Employee is salaried, cannot input in this cell" prompt="Remember, the number in this cell should be the average WEEKLY hours worked during Q1.  It's likely that the number in this cell for most employees will not exceed 40-50 hours.  Do NOT insert the aggregate number of hours paid during Q1." sqref="J18:J24" xr:uid="{44EC90CF-4A7F-4DA1-99DB-114B5F15667F}">
      <formula1>D18="Hourly"</formula1>
    </dataValidation>
    <dataValidation type="custom" showInputMessage="1" showErrorMessage="1" error="Employee is salaried, cannot input into this cell" sqref="E18:E24 D33:D39" xr:uid="{792256AD-DABD-4303-8CEA-B699BC155DB4}">
      <formula1>C18="Hourly"</formula1>
    </dataValidation>
    <dataValidation type="custom" showInputMessage="1" showErrorMessage="1" error="Safe harbor not applicable" sqref="L18:L24" xr:uid="{D472FC71-626B-4B97-B120-F3F8285BB9C1}">
      <formula1>K18&lt;0.75</formula1>
    </dataValidation>
    <dataValidation type="custom" showInputMessage="1" showErrorMessage="1" error="Safe harbor not applicable" sqref="M18:M24" xr:uid="{DA824B9A-9710-415E-808D-1DC75A57B7AD}">
      <formula1>K18&lt;0.75</formula1>
    </dataValidation>
    <dataValidation type="custom" showInputMessage="1" showErrorMessage="1" sqref="N18:N24" xr:uid="{6580EF84-8E3B-4347-86F8-C035FF2802A2}">
      <formula1>AND(K18&lt;0.75,M18&lt;L18)</formula1>
    </dataValidation>
    <dataValidation type="custom" showInputMessage="1" showErrorMessage="1" error="Safe harbor not applicable if FTE on 2/15 is less than or equal to FTE from 2/15-4/26" sqref="F46" xr:uid="{2EBFE8ED-95C6-4B2F-B858-C3D7C436AF07}">
      <formula1>F44&lt;F45</formula1>
    </dataValidation>
    <dataValidation type="list" allowBlank="1" showInputMessage="1" showErrorMessage="1" sqref="B10:C10" xr:uid="{D9E0746F-94B1-4267-ABBB-E0DE549B7F1F}">
      <formula1>$P$6:$P$7</formula1>
    </dataValidation>
    <dataValidation type="list" allowBlank="1" showInputMessage="1" showErrorMessage="1" sqref="D13 B12:C12" xr:uid="{0C36E2EA-702A-4230-AF24-9E922E571B51}">
      <formula1>$AA$21:$AA$22</formula1>
    </dataValidation>
    <dataValidation type="list" allowBlank="1" showInputMessage="1" showErrorMessage="1" sqref="B4" xr:uid="{306D9DBE-B586-49D6-BFCF-823636B74F41}">
      <formula1>$S$3:$S$4</formula1>
    </dataValidation>
    <dataValidation type="custom" operator="lessThanOrEqual" allowBlank="1" showInputMessage="1" showErrorMessage="1" error="Amount exceeds limit" prompt="Amount cannot exceed an amount equal the pro rata portion of a $100,000 annual salary based on the length of the applicable Covered Period" sqref="B34:B39" xr:uid="{518F1BB6-C7DE-4E4F-AC86-DFD8EE80C985}">
      <formula1>B34&lt;=ROUND(100000*((IF(B$10="Yes",C$8-B$8+1,C$7-B$7+1))/365),0)</formula1>
    </dataValidation>
    <dataValidation showInputMessage="1" showErrorMessage="1" prompt="Only enter amount in this column if more than pro rata maximum paid in cash compensation during analysis period" sqref="C18:C24" xr:uid="{37F9519D-83DF-44F0-A9D2-23AEF9A3D6C0}"/>
    <dataValidation type="custom" showInputMessage="1" showErrorMessage="1" error="Either employee is hourly or number of days exceed maximum" prompt="If employed for full Analysis Period, insert number of days of period." sqref="F18:F24" xr:uid="{7CA7CC2D-A63F-446A-A075-14D77FFD32F2}">
      <formula1>IF(B$10="Yes",AND(F18&lt;=C$8-B$8+1,D18="Salaried"),AND(F18&lt;=C$7-B$7+1,D18="Salaried"))</formula1>
    </dataValidation>
    <dataValidation type="custom" showInputMessage="1" showErrorMessage="1" error="Either employee is hourly or number of days exceed maximum" prompt="If employed for full Analysis Period, insert number of days of period." sqref="E33:E39" xr:uid="{9404959E-1228-4D7A-B5AB-09BE1248FBE0}">
      <formula1>IF(B$10="Yes",AND(E33&lt;=C$8-B$8+1,C33="Salaried"),AND(E33&lt;=C$7-B$7+1,C33="Salaried"))</formula1>
    </dataValidation>
    <dataValidation type="custom" operator="lessThanOrEqual" allowBlank="1" showInputMessage="1" showErrorMessage="1" error="Amount exceeds limit" prompt="Amount cannot exceed an amount equal the pro rata portion of a $100,000 annual salary based on the length of the applicable Covered Period" sqref="B18:B24 B33" xr:uid="{4D5F43B1-AFF3-42EB-80AA-76272353B9E1}">
      <formula1>B18&lt;=ROUND(100000*((IF(B$10="Yes",C$8-B$8+1,C$7-B$7+1))/364),0)</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FBFF8-A4DB-4F5A-838A-092F0481A2D1}">
  <dimension ref="A1:N337"/>
  <sheetViews>
    <sheetView topLeftCell="A19" workbookViewId="0">
      <selection activeCell="C32" sqref="C32"/>
    </sheetView>
  </sheetViews>
  <sheetFormatPr defaultRowHeight="15" x14ac:dyDescent="0.25"/>
  <cols>
    <col min="1" max="1" width="84.28515625" style="73" bestFit="1" customWidth="1"/>
    <col min="2" max="2" width="27.28515625" customWidth="1"/>
    <col min="3" max="3" width="64.28515625" style="7" customWidth="1"/>
    <col min="4" max="5" width="15" customWidth="1"/>
    <col min="10" max="10" width="0" hidden="1" customWidth="1"/>
  </cols>
  <sheetData>
    <row r="1" spans="1:5" ht="92.25" customHeight="1" x14ac:dyDescent="0.25"/>
    <row r="2" spans="1:5" ht="16.5" customHeight="1" x14ac:dyDescent="0.25">
      <c r="A2" s="143" t="str">
        <f>'PPP Schedule A Worksheet'!A2</f>
        <v>Updated as of June 17, 2020</v>
      </c>
    </row>
    <row r="3" spans="1:5" x14ac:dyDescent="0.25">
      <c r="A3" s="80"/>
    </row>
    <row r="4" spans="1:5" x14ac:dyDescent="0.25">
      <c r="A4" s="72" t="s">
        <v>61</v>
      </c>
      <c r="B4" s="50" t="s">
        <v>1</v>
      </c>
      <c r="C4" s="51" t="s">
        <v>2</v>
      </c>
      <c r="D4" s="172" t="s">
        <v>51</v>
      </c>
      <c r="E4" s="172"/>
    </row>
    <row r="5" spans="1:5" ht="15.75" thickBot="1" x14ac:dyDescent="0.3">
      <c r="B5" s="53"/>
      <c r="C5" s="54"/>
      <c r="D5" s="40" t="s">
        <v>46</v>
      </c>
      <c r="E5" s="40" t="s">
        <v>47</v>
      </c>
    </row>
    <row r="6" spans="1:5" x14ac:dyDescent="0.25">
      <c r="A6" s="74" t="s">
        <v>16</v>
      </c>
      <c r="B6" s="58"/>
      <c r="C6" s="59"/>
      <c r="D6" s="60"/>
      <c r="E6" s="61"/>
    </row>
    <row r="7" spans="1:5" x14ac:dyDescent="0.25">
      <c r="A7" s="75" t="s">
        <v>20</v>
      </c>
      <c r="B7" s="62">
        <f>'PPP Schedule A Worksheet'!B26</f>
        <v>62000</v>
      </c>
      <c r="C7" s="57" t="s">
        <v>17</v>
      </c>
      <c r="D7" s="43">
        <f>IF('PPP Schedule A Worksheet'!$B$10="No",'PPP Schedule A Worksheet'!$B$7,'PPP Schedule A Worksheet'!$B$8)</f>
        <v>43939</v>
      </c>
      <c r="E7" s="41">
        <f>IF('PPP Schedule A Worksheet'!$B$10="No",'PPP Schedule A Worksheet'!$C$7,'PPP Schedule A Worksheet'!$C$8)</f>
        <v>43994</v>
      </c>
    </row>
    <row r="8" spans="1:5" x14ac:dyDescent="0.25">
      <c r="A8" s="75" t="s">
        <v>21</v>
      </c>
      <c r="B8" s="123">
        <f>'PPP Schedule A Worksheet'!G26</f>
        <v>2</v>
      </c>
      <c r="C8" s="57" t="s">
        <v>18</v>
      </c>
      <c r="D8" s="43">
        <f>IF('PPP Schedule A Worksheet'!$B$10="No",'PPP Schedule A Worksheet'!$B$7,'PPP Schedule A Worksheet'!$B$8)</f>
        <v>43939</v>
      </c>
      <c r="E8" s="41">
        <f>IF('PPP Schedule A Worksheet'!$B$10="No",'PPP Schedule A Worksheet'!$C$7,'PPP Schedule A Worksheet'!$C$8)</f>
        <v>43994</v>
      </c>
    </row>
    <row r="9" spans="1:5" ht="30.75" thickBot="1" x14ac:dyDescent="0.3">
      <c r="A9" s="76" t="s">
        <v>22</v>
      </c>
      <c r="B9" s="63">
        <f>'PPP Schedule A Worksheet'!O26</f>
        <v>318.18181818181728</v>
      </c>
      <c r="C9" s="125" t="s">
        <v>104</v>
      </c>
      <c r="D9" s="46">
        <f>IF('PPP Schedule A Worksheet'!$B$10="No",'PPP Schedule A Worksheet'!$B$7,'PPP Schedule A Worksheet'!$B$8)</f>
        <v>43939</v>
      </c>
      <c r="E9" s="42">
        <f>IF('PPP Schedule A Worksheet'!$B$10="No",'PPP Schedule A Worksheet'!$C$7,'PPP Schedule A Worksheet'!$C$8)</f>
        <v>43994</v>
      </c>
    </row>
    <row r="10" spans="1:5" ht="15.75" thickBot="1" x14ac:dyDescent="0.3">
      <c r="B10" s="53"/>
      <c r="C10" s="54"/>
      <c r="D10" s="52"/>
      <c r="E10" s="52"/>
    </row>
    <row r="11" spans="1:5" x14ac:dyDescent="0.25">
      <c r="A11" s="74" t="s">
        <v>19</v>
      </c>
      <c r="B11" s="58"/>
      <c r="C11" s="59"/>
      <c r="D11" s="60"/>
      <c r="E11" s="61"/>
    </row>
    <row r="12" spans="1:5" x14ac:dyDescent="0.25">
      <c r="A12" s="75" t="s">
        <v>25</v>
      </c>
      <c r="B12" s="62">
        <f>'PPP Schedule A Worksheet'!B41</f>
        <v>78000</v>
      </c>
      <c r="C12" s="57" t="s">
        <v>23</v>
      </c>
      <c r="D12" s="43">
        <f>IF('PPP Schedule A Worksheet'!$B$10="No",'PPP Schedule A Worksheet'!$B$7,'PPP Schedule A Worksheet'!$B$8)</f>
        <v>43939</v>
      </c>
      <c r="E12" s="41">
        <f>IF('PPP Schedule A Worksheet'!$B$10="No",'PPP Schedule A Worksheet'!$C$7,'PPP Schedule A Worksheet'!$C$8)</f>
        <v>43994</v>
      </c>
    </row>
    <row r="13" spans="1:5" ht="15.75" thickBot="1" x14ac:dyDescent="0.3">
      <c r="A13" s="76" t="s">
        <v>24</v>
      </c>
      <c r="B13" s="124">
        <f>'PPP Schedule A Worksheet'!F41</f>
        <v>2</v>
      </c>
      <c r="C13" s="125" t="s">
        <v>26</v>
      </c>
      <c r="D13" s="46">
        <f>IF('PPP Schedule A Worksheet'!$B$10="No",'PPP Schedule A Worksheet'!$B$7,'PPP Schedule A Worksheet'!$B$8)</f>
        <v>43939</v>
      </c>
      <c r="E13" s="42">
        <f>IF('PPP Schedule A Worksheet'!$B$10="No",'PPP Schedule A Worksheet'!$C$7,'PPP Schedule A Worksheet'!$C$8)</f>
        <v>43994</v>
      </c>
    </row>
    <row r="14" spans="1:5" ht="15.75" thickBot="1" x14ac:dyDescent="0.3">
      <c r="B14" s="53"/>
      <c r="C14" s="54"/>
      <c r="D14" s="52"/>
      <c r="E14" s="52"/>
    </row>
    <row r="15" spans="1:5" x14ac:dyDescent="0.25">
      <c r="A15" s="74" t="s">
        <v>27</v>
      </c>
      <c r="B15" s="58"/>
      <c r="C15" s="59"/>
      <c r="D15" s="68"/>
      <c r="E15" s="69"/>
    </row>
    <row r="16" spans="1:5" ht="45" x14ac:dyDescent="0.25">
      <c r="A16" s="75" t="s">
        <v>28</v>
      </c>
      <c r="B16" s="66"/>
      <c r="C16" s="19" t="s">
        <v>52</v>
      </c>
      <c r="D16" s="43">
        <f>IF('PPP Schedule A Worksheet'!$B$10="No",'PPP Schedule A Worksheet'!$B$7,'PPP Schedule A Worksheet'!$B$8)</f>
        <v>43939</v>
      </c>
      <c r="E16" s="41">
        <f>IF('PPP Schedule A Worksheet'!$B$10="No",'PPP Schedule A Worksheet'!$C$7,'PPP Schedule A Worksheet'!$C$8)</f>
        <v>43994</v>
      </c>
    </row>
    <row r="17" spans="1:10" x14ac:dyDescent="0.25">
      <c r="A17" s="75" t="s">
        <v>29</v>
      </c>
      <c r="B17" s="66"/>
      <c r="C17" s="19" t="s">
        <v>53</v>
      </c>
      <c r="D17" s="43">
        <f>IF('PPP Schedule A Worksheet'!$B$10="No",'PPP Schedule A Worksheet'!$B$7,'PPP Schedule A Worksheet'!$B$8)</f>
        <v>43939</v>
      </c>
      <c r="E17" s="41">
        <f>IF('PPP Schedule A Worksheet'!$B$10="No",'PPP Schedule A Worksheet'!$C$7,'PPP Schedule A Worksheet'!$C$8)</f>
        <v>43994</v>
      </c>
    </row>
    <row r="18" spans="1:10" ht="15.75" thickBot="1" x14ac:dyDescent="0.3">
      <c r="A18" s="76" t="s">
        <v>30</v>
      </c>
      <c r="B18" s="67"/>
      <c r="C18" s="45" t="s">
        <v>54</v>
      </c>
      <c r="D18" s="46">
        <f>IF('PPP Schedule A Worksheet'!$B$10="No",'PPP Schedule A Worksheet'!$B$7,'PPP Schedule A Worksheet'!$B$8)</f>
        <v>43939</v>
      </c>
      <c r="E18" s="42">
        <f>IF('PPP Schedule A Worksheet'!$B$10="No",'PPP Schedule A Worksheet'!$C$7,'PPP Schedule A Worksheet'!$C$8)</f>
        <v>43994</v>
      </c>
    </row>
    <row r="19" spans="1:10" ht="15.75" thickBot="1" x14ac:dyDescent="0.3">
      <c r="B19" s="53"/>
      <c r="C19" s="54"/>
      <c r="D19" s="52"/>
      <c r="E19" s="52"/>
    </row>
    <row r="20" spans="1:10" x14ac:dyDescent="0.25">
      <c r="A20" s="74" t="s">
        <v>31</v>
      </c>
      <c r="B20" s="70"/>
      <c r="C20" s="70"/>
      <c r="D20" s="70"/>
      <c r="E20" s="71"/>
    </row>
    <row r="21" spans="1:10" ht="105" x14ac:dyDescent="0.25">
      <c r="A21" s="77" t="s">
        <v>32</v>
      </c>
      <c r="B21" s="62">
        <f>SUM(B22:B25)</f>
        <v>0</v>
      </c>
      <c r="C21" s="19" t="s">
        <v>124</v>
      </c>
      <c r="D21" s="43">
        <f>IF('PPP Schedule A Worksheet'!$B$10="No",'PPP Schedule A Worksheet'!$B$7,'PPP Schedule A Worksheet'!$B$8)</f>
        <v>43939</v>
      </c>
      <c r="E21" s="41">
        <f>IF('PPP Schedule A Worksheet'!$B$10="No",'PPP Schedule A Worksheet'!$C$7,'PPP Schedule A Worksheet'!$C$8)</f>
        <v>43994</v>
      </c>
    </row>
    <row r="22" spans="1:10" x14ac:dyDescent="0.25">
      <c r="A22" s="78" t="s">
        <v>55</v>
      </c>
      <c r="B22" s="66"/>
      <c r="C22" s="19"/>
      <c r="D22" s="43"/>
      <c r="E22" s="41"/>
    </row>
    <row r="23" spans="1:10" x14ac:dyDescent="0.25">
      <c r="A23" s="78" t="s">
        <v>56</v>
      </c>
      <c r="B23" s="66"/>
      <c r="C23" s="19"/>
      <c r="D23" s="43"/>
      <c r="E23" s="41"/>
    </row>
    <row r="24" spans="1:10" x14ac:dyDescent="0.25">
      <c r="A24" s="78" t="s">
        <v>57</v>
      </c>
      <c r="B24" s="66"/>
      <c r="C24" s="19"/>
      <c r="D24" s="43"/>
      <c r="E24" s="41"/>
    </row>
    <row r="25" spans="1:10" ht="15.75" thickBot="1" x14ac:dyDescent="0.3">
      <c r="A25" s="79" t="s">
        <v>58</v>
      </c>
      <c r="B25" s="67"/>
      <c r="C25" s="45"/>
      <c r="D25" s="46"/>
      <c r="E25" s="42"/>
    </row>
    <row r="26" spans="1:10" ht="15.75" thickBot="1" x14ac:dyDescent="0.3">
      <c r="B26" s="1"/>
    </row>
    <row r="27" spans="1:10" x14ac:dyDescent="0.25">
      <c r="A27" s="74" t="s">
        <v>59</v>
      </c>
      <c r="B27" s="58"/>
      <c r="C27" s="59"/>
      <c r="D27" s="60"/>
      <c r="E27" s="61"/>
      <c r="J27" t="s">
        <v>49</v>
      </c>
    </row>
    <row r="28" spans="1:10" ht="15.75" thickBot="1" x14ac:dyDescent="0.3">
      <c r="A28" s="76" t="s">
        <v>60</v>
      </c>
      <c r="B28" s="63">
        <f>SUM(B7,B12,B16:B18,B21)</f>
        <v>140000</v>
      </c>
      <c r="C28" s="45" t="s">
        <v>69</v>
      </c>
      <c r="D28" s="64"/>
      <c r="E28" s="65"/>
      <c r="J28" t="s">
        <v>50</v>
      </c>
    </row>
    <row r="29" spans="1:10" ht="15.75" thickBot="1" x14ac:dyDescent="0.3">
      <c r="B29" s="1"/>
    </row>
    <row r="30" spans="1:10" x14ac:dyDescent="0.25">
      <c r="A30" s="74" t="s">
        <v>62</v>
      </c>
      <c r="B30" s="88"/>
      <c r="C30" s="88"/>
      <c r="D30" s="88"/>
      <c r="E30" s="89"/>
    </row>
    <row r="31" spans="1:10" ht="30" x14ac:dyDescent="0.25">
      <c r="A31" s="77" t="s">
        <v>63</v>
      </c>
      <c r="B31" s="84" t="s">
        <v>49</v>
      </c>
      <c r="C31" s="82"/>
      <c r="D31" s="82"/>
      <c r="E31" s="90"/>
    </row>
    <row r="32" spans="1:10" ht="90" x14ac:dyDescent="0.25">
      <c r="A32" s="77" t="s">
        <v>128</v>
      </c>
      <c r="B32" s="84" t="s">
        <v>50</v>
      </c>
      <c r="C32" s="82"/>
      <c r="D32" s="82"/>
      <c r="E32" s="90"/>
    </row>
    <row r="33" spans="1:14" x14ac:dyDescent="0.25">
      <c r="A33" s="147" t="s">
        <v>125</v>
      </c>
      <c r="B33" s="148" t="str">
        <f>'PPP Schedule A Worksheet'!F47</f>
        <v>No</v>
      </c>
      <c r="C33" s="82"/>
      <c r="D33" s="82"/>
      <c r="E33" s="90"/>
    </row>
    <row r="34" spans="1:14" x14ac:dyDescent="0.25">
      <c r="A34" s="77" t="s">
        <v>81</v>
      </c>
      <c r="B34" s="85">
        <f>IFERROR(SMALL(B35:B37,COUNTIF($B$35:$B$37,0)+1),0)</f>
        <v>4</v>
      </c>
      <c r="C34" s="82"/>
      <c r="D34" s="82"/>
      <c r="E34" s="90"/>
    </row>
    <row r="35" spans="1:14" x14ac:dyDescent="0.25">
      <c r="A35" s="81" t="s">
        <v>64</v>
      </c>
      <c r="B35" s="86">
        <v>4</v>
      </c>
      <c r="C35" s="82"/>
      <c r="D35" s="82"/>
      <c r="E35" s="90"/>
    </row>
    <row r="36" spans="1:14" x14ac:dyDescent="0.25">
      <c r="A36" s="81" t="s">
        <v>65</v>
      </c>
      <c r="B36" s="86">
        <v>10</v>
      </c>
      <c r="C36" s="82"/>
      <c r="D36" s="82"/>
      <c r="E36" s="90"/>
    </row>
    <row r="37" spans="1:14" ht="30" x14ac:dyDescent="0.25">
      <c r="A37" s="81" t="s">
        <v>66</v>
      </c>
      <c r="B37" s="86"/>
      <c r="C37" s="82"/>
      <c r="D37" s="82"/>
      <c r="E37" s="90"/>
    </row>
    <row r="38" spans="1:14" x14ac:dyDescent="0.25">
      <c r="A38" s="77" t="s">
        <v>67</v>
      </c>
      <c r="B38" s="87">
        <f>SUM(B8,B13)</f>
        <v>4</v>
      </c>
      <c r="C38" s="83" t="s">
        <v>68</v>
      </c>
      <c r="D38" s="82"/>
      <c r="E38" s="90"/>
    </row>
    <row r="39" spans="1:14" ht="15.75" thickBot="1" x14ac:dyDescent="0.3">
      <c r="A39" s="91" t="s">
        <v>70</v>
      </c>
      <c r="B39" s="92">
        <f>IFERROR(IF(B31="No",1,IF(B32="Yes",1,IF(B33="Yes",1,MIN(B38/B34,1)))),0)</f>
        <v>1</v>
      </c>
      <c r="C39" s="93"/>
      <c r="D39" s="93"/>
      <c r="E39" s="94"/>
    </row>
    <row r="40" spans="1:14" x14ac:dyDescent="0.25">
      <c r="B40" s="1"/>
    </row>
    <row r="41" spans="1:14" ht="60" x14ac:dyDescent="0.25">
      <c r="A41" s="73" t="s">
        <v>82</v>
      </c>
      <c r="B41" s="1"/>
    </row>
    <row r="42" spans="1:14" x14ac:dyDescent="0.25">
      <c r="B42" s="1"/>
    </row>
    <row r="43" spans="1:14" ht="75.75" customHeight="1" x14ac:dyDescent="0.25">
      <c r="A43" s="153" t="s">
        <v>108</v>
      </c>
      <c r="B43" s="153"/>
      <c r="C43" s="153"/>
      <c r="D43" s="153"/>
      <c r="E43" s="153"/>
      <c r="F43" s="135"/>
      <c r="G43" s="135"/>
      <c r="H43" s="135"/>
      <c r="I43" s="135"/>
      <c r="J43" s="135"/>
      <c r="K43" s="135"/>
      <c r="L43" s="135"/>
      <c r="M43" s="135"/>
      <c r="N43" s="135"/>
    </row>
    <row r="44" spans="1:14" x14ac:dyDescent="0.25">
      <c r="B44" s="1"/>
    </row>
    <row r="45" spans="1:14" x14ac:dyDescent="0.25">
      <c r="B45" s="1"/>
    </row>
    <row r="46" spans="1:14" x14ac:dyDescent="0.25">
      <c r="B46" s="1"/>
    </row>
    <row r="47" spans="1:14" x14ac:dyDescent="0.25">
      <c r="B47" s="1"/>
    </row>
    <row r="48" spans="1:14" x14ac:dyDescent="0.25">
      <c r="B48" s="1"/>
    </row>
    <row r="49" spans="2:2" x14ac:dyDescent="0.25">
      <c r="B49" s="1"/>
    </row>
    <row r="50" spans="2:2" x14ac:dyDescent="0.25">
      <c r="B50" s="1"/>
    </row>
    <row r="51" spans="2:2" x14ac:dyDescent="0.25">
      <c r="B51" s="1"/>
    </row>
    <row r="52" spans="2:2" x14ac:dyDescent="0.25">
      <c r="B52" s="1"/>
    </row>
    <row r="53" spans="2:2" x14ac:dyDescent="0.25">
      <c r="B53" s="1"/>
    </row>
    <row r="54" spans="2:2" x14ac:dyDescent="0.25">
      <c r="B54" s="1"/>
    </row>
    <row r="55" spans="2:2" x14ac:dyDescent="0.25">
      <c r="B55" s="1"/>
    </row>
    <row r="56" spans="2:2" x14ac:dyDescent="0.25">
      <c r="B56" s="1"/>
    </row>
    <row r="57" spans="2:2" x14ac:dyDescent="0.25">
      <c r="B57" s="1"/>
    </row>
    <row r="58" spans="2:2" x14ac:dyDescent="0.25">
      <c r="B58" s="1"/>
    </row>
    <row r="59" spans="2:2" x14ac:dyDescent="0.25">
      <c r="B59" s="1"/>
    </row>
    <row r="60" spans="2:2" x14ac:dyDescent="0.25">
      <c r="B60" s="1"/>
    </row>
    <row r="61" spans="2:2" x14ac:dyDescent="0.25">
      <c r="B61" s="1"/>
    </row>
    <row r="62" spans="2:2" x14ac:dyDescent="0.25">
      <c r="B62" s="1"/>
    </row>
    <row r="63" spans="2:2" x14ac:dyDescent="0.25">
      <c r="B63" s="1"/>
    </row>
    <row r="64" spans="2:2" x14ac:dyDescent="0.25">
      <c r="B64" s="1"/>
    </row>
    <row r="65" spans="2:2" x14ac:dyDescent="0.25">
      <c r="B65" s="1"/>
    </row>
    <row r="66" spans="2:2" x14ac:dyDescent="0.25">
      <c r="B66" s="1"/>
    </row>
    <row r="67" spans="2:2" x14ac:dyDescent="0.25">
      <c r="B67" s="1"/>
    </row>
    <row r="68" spans="2:2" x14ac:dyDescent="0.25">
      <c r="B68" s="1"/>
    </row>
    <row r="69" spans="2:2" x14ac:dyDescent="0.25">
      <c r="B69" s="1"/>
    </row>
    <row r="70" spans="2:2" x14ac:dyDescent="0.25">
      <c r="B70" s="1"/>
    </row>
    <row r="71" spans="2:2" x14ac:dyDescent="0.25">
      <c r="B71" s="1"/>
    </row>
    <row r="72" spans="2:2" x14ac:dyDescent="0.25">
      <c r="B72" s="1"/>
    </row>
    <row r="73" spans="2:2" x14ac:dyDescent="0.25">
      <c r="B73" s="1"/>
    </row>
    <row r="74" spans="2:2" x14ac:dyDescent="0.25">
      <c r="B74" s="1"/>
    </row>
    <row r="75" spans="2:2" x14ac:dyDescent="0.25">
      <c r="B75" s="1"/>
    </row>
    <row r="76" spans="2:2" x14ac:dyDescent="0.25">
      <c r="B76" s="1"/>
    </row>
    <row r="77" spans="2:2" x14ac:dyDescent="0.25">
      <c r="B77" s="1"/>
    </row>
    <row r="78" spans="2:2" x14ac:dyDescent="0.25">
      <c r="B78" s="1"/>
    </row>
    <row r="79" spans="2:2" x14ac:dyDescent="0.25">
      <c r="B79" s="1"/>
    </row>
    <row r="80" spans="2:2" x14ac:dyDescent="0.25">
      <c r="B80" s="1"/>
    </row>
    <row r="81" spans="2:2" x14ac:dyDescent="0.25">
      <c r="B81" s="1"/>
    </row>
    <row r="82" spans="2:2" x14ac:dyDescent="0.25">
      <c r="B82" s="1"/>
    </row>
    <row r="83" spans="2:2" x14ac:dyDescent="0.25">
      <c r="B83" s="1"/>
    </row>
    <row r="84" spans="2:2" x14ac:dyDescent="0.25">
      <c r="B84" s="1"/>
    </row>
    <row r="85" spans="2:2" x14ac:dyDescent="0.25">
      <c r="B85" s="1"/>
    </row>
    <row r="86" spans="2:2" x14ac:dyDescent="0.25">
      <c r="B86" s="1"/>
    </row>
    <row r="87" spans="2:2" x14ac:dyDescent="0.25">
      <c r="B87" s="1"/>
    </row>
    <row r="88" spans="2:2" x14ac:dyDescent="0.25">
      <c r="B88" s="1"/>
    </row>
    <row r="89" spans="2:2" x14ac:dyDescent="0.25">
      <c r="B89" s="1"/>
    </row>
    <row r="90" spans="2:2" x14ac:dyDescent="0.25">
      <c r="B90" s="1"/>
    </row>
    <row r="91" spans="2:2" x14ac:dyDescent="0.25">
      <c r="B91" s="1"/>
    </row>
    <row r="92" spans="2:2" x14ac:dyDescent="0.25">
      <c r="B92" s="1"/>
    </row>
    <row r="93" spans="2:2" x14ac:dyDescent="0.25">
      <c r="B93" s="1"/>
    </row>
    <row r="94" spans="2:2" x14ac:dyDescent="0.25">
      <c r="B94" s="1"/>
    </row>
    <row r="95" spans="2:2" x14ac:dyDescent="0.25">
      <c r="B95" s="1"/>
    </row>
    <row r="96" spans="2:2" x14ac:dyDescent="0.25">
      <c r="B96" s="1"/>
    </row>
    <row r="97" spans="2:2" x14ac:dyDescent="0.25">
      <c r="B97" s="1"/>
    </row>
    <row r="98" spans="2:2" x14ac:dyDescent="0.25">
      <c r="B98" s="1"/>
    </row>
    <row r="99" spans="2:2" x14ac:dyDescent="0.25">
      <c r="B99" s="1"/>
    </row>
    <row r="100" spans="2:2" x14ac:dyDescent="0.25">
      <c r="B100" s="1"/>
    </row>
    <row r="101" spans="2:2" x14ac:dyDescent="0.25">
      <c r="B101" s="1"/>
    </row>
    <row r="102" spans="2:2" x14ac:dyDescent="0.25">
      <c r="B102" s="1"/>
    </row>
    <row r="103" spans="2:2" x14ac:dyDescent="0.25">
      <c r="B103" s="1"/>
    </row>
    <row r="104" spans="2:2" x14ac:dyDescent="0.25">
      <c r="B104" s="1"/>
    </row>
    <row r="105" spans="2:2" x14ac:dyDescent="0.25">
      <c r="B105" s="1"/>
    </row>
    <row r="106" spans="2:2" x14ac:dyDescent="0.25">
      <c r="B106" s="1"/>
    </row>
    <row r="107" spans="2:2" x14ac:dyDescent="0.25">
      <c r="B107" s="1"/>
    </row>
    <row r="108" spans="2:2" x14ac:dyDescent="0.25">
      <c r="B108" s="1"/>
    </row>
    <row r="109" spans="2:2" x14ac:dyDescent="0.25">
      <c r="B109" s="1"/>
    </row>
    <row r="110" spans="2:2" x14ac:dyDescent="0.25">
      <c r="B110" s="1"/>
    </row>
    <row r="111" spans="2:2" x14ac:dyDescent="0.25">
      <c r="B111" s="1"/>
    </row>
    <row r="112" spans="2:2" x14ac:dyDescent="0.25">
      <c r="B112" s="1"/>
    </row>
    <row r="113" spans="2:2" x14ac:dyDescent="0.25">
      <c r="B113" s="1"/>
    </row>
    <row r="114" spans="2:2" x14ac:dyDescent="0.25">
      <c r="B114" s="1"/>
    </row>
    <row r="115" spans="2:2" x14ac:dyDescent="0.25">
      <c r="B115" s="1"/>
    </row>
    <row r="116" spans="2:2" x14ac:dyDescent="0.25">
      <c r="B116" s="1"/>
    </row>
    <row r="117" spans="2:2" x14ac:dyDescent="0.25">
      <c r="B117" s="1"/>
    </row>
    <row r="118" spans="2:2" x14ac:dyDescent="0.25">
      <c r="B118" s="1"/>
    </row>
    <row r="119" spans="2:2" x14ac:dyDescent="0.25">
      <c r="B119" s="1"/>
    </row>
    <row r="120" spans="2:2" x14ac:dyDescent="0.25">
      <c r="B120" s="1"/>
    </row>
    <row r="121" spans="2:2" x14ac:dyDescent="0.25">
      <c r="B121" s="1"/>
    </row>
    <row r="122" spans="2:2" x14ac:dyDescent="0.25">
      <c r="B122" s="1"/>
    </row>
    <row r="123" spans="2:2" x14ac:dyDescent="0.25">
      <c r="B123" s="1"/>
    </row>
    <row r="124" spans="2:2" x14ac:dyDescent="0.25">
      <c r="B124" s="1"/>
    </row>
    <row r="125" spans="2:2" x14ac:dyDescent="0.25">
      <c r="B125" s="1"/>
    </row>
    <row r="126" spans="2:2" x14ac:dyDescent="0.25">
      <c r="B126" s="1"/>
    </row>
    <row r="127" spans="2:2" x14ac:dyDescent="0.25">
      <c r="B127" s="1"/>
    </row>
    <row r="128" spans="2:2" x14ac:dyDescent="0.25">
      <c r="B128" s="1"/>
    </row>
    <row r="129" spans="2:2" x14ac:dyDescent="0.25">
      <c r="B129" s="1"/>
    </row>
    <row r="130" spans="2:2" x14ac:dyDescent="0.25">
      <c r="B130" s="1"/>
    </row>
    <row r="131" spans="2:2" x14ac:dyDescent="0.25">
      <c r="B131" s="1"/>
    </row>
    <row r="132" spans="2:2" x14ac:dyDescent="0.25">
      <c r="B132" s="1"/>
    </row>
    <row r="133" spans="2:2" x14ac:dyDescent="0.25">
      <c r="B133" s="1"/>
    </row>
    <row r="134" spans="2:2" x14ac:dyDescent="0.25">
      <c r="B134" s="1"/>
    </row>
    <row r="135" spans="2:2" x14ac:dyDescent="0.25">
      <c r="B135" s="1"/>
    </row>
    <row r="136" spans="2:2" x14ac:dyDescent="0.25">
      <c r="B136" s="1"/>
    </row>
    <row r="137" spans="2:2" x14ac:dyDescent="0.25">
      <c r="B137" s="1"/>
    </row>
    <row r="138" spans="2:2" x14ac:dyDescent="0.25">
      <c r="B138" s="1"/>
    </row>
    <row r="139" spans="2:2" x14ac:dyDescent="0.25">
      <c r="B139" s="1"/>
    </row>
    <row r="140" spans="2:2" x14ac:dyDescent="0.25">
      <c r="B140" s="1"/>
    </row>
    <row r="141" spans="2:2" x14ac:dyDescent="0.25">
      <c r="B141" s="1"/>
    </row>
    <row r="142" spans="2:2" x14ac:dyDescent="0.25">
      <c r="B142" s="1"/>
    </row>
    <row r="143" spans="2:2" x14ac:dyDescent="0.25">
      <c r="B143" s="1"/>
    </row>
    <row r="144" spans="2:2" x14ac:dyDescent="0.25">
      <c r="B144" s="1"/>
    </row>
    <row r="145" spans="2:2" x14ac:dyDescent="0.25">
      <c r="B145" s="1"/>
    </row>
    <row r="146" spans="2:2" x14ac:dyDescent="0.25">
      <c r="B146" s="1"/>
    </row>
    <row r="147" spans="2:2" x14ac:dyDescent="0.25">
      <c r="B147" s="1"/>
    </row>
    <row r="148" spans="2:2" x14ac:dyDescent="0.25">
      <c r="B148" s="1"/>
    </row>
    <row r="149" spans="2:2" x14ac:dyDescent="0.25">
      <c r="B149" s="1"/>
    </row>
    <row r="150" spans="2:2" x14ac:dyDescent="0.25">
      <c r="B150" s="1"/>
    </row>
    <row r="151" spans="2:2" x14ac:dyDescent="0.25">
      <c r="B151" s="1"/>
    </row>
    <row r="152" spans="2:2" x14ac:dyDescent="0.25">
      <c r="B152" s="1"/>
    </row>
    <row r="153" spans="2:2" x14ac:dyDescent="0.25">
      <c r="B153" s="1"/>
    </row>
    <row r="154" spans="2:2" x14ac:dyDescent="0.25">
      <c r="B154" s="1"/>
    </row>
    <row r="155" spans="2:2" x14ac:dyDescent="0.25">
      <c r="B155" s="1"/>
    </row>
    <row r="156" spans="2:2" x14ac:dyDescent="0.25">
      <c r="B156" s="1"/>
    </row>
    <row r="157" spans="2:2" x14ac:dyDescent="0.25">
      <c r="B157" s="1"/>
    </row>
    <row r="158" spans="2:2" x14ac:dyDescent="0.25">
      <c r="B158" s="1"/>
    </row>
    <row r="159" spans="2:2" x14ac:dyDescent="0.25">
      <c r="B159" s="1"/>
    </row>
    <row r="160" spans="2:2" x14ac:dyDescent="0.25">
      <c r="B160" s="1"/>
    </row>
    <row r="161" spans="2:2" x14ac:dyDescent="0.25">
      <c r="B161" s="1"/>
    </row>
    <row r="162" spans="2:2" x14ac:dyDescent="0.25">
      <c r="B162" s="1"/>
    </row>
    <row r="163" spans="2:2" x14ac:dyDescent="0.25">
      <c r="B163" s="1"/>
    </row>
    <row r="164" spans="2:2" x14ac:dyDescent="0.25">
      <c r="B164" s="1"/>
    </row>
    <row r="165" spans="2:2" x14ac:dyDescent="0.25">
      <c r="B165" s="1"/>
    </row>
    <row r="166" spans="2:2" x14ac:dyDescent="0.25">
      <c r="B166" s="1"/>
    </row>
    <row r="167" spans="2:2" x14ac:dyDescent="0.25">
      <c r="B167" s="1"/>
    </row>
    <row r="168" spans="2:2" x14ac:dyDescent="0.25">
      <c r="B168" s="1"/>
    </row>
    <row r="169" spans="2:2" x14ac:dyDescent="0.25">
      <c r="B169" s="1"/>
    </row>
    <row r="170" spans="2:2" x14ac:dyDescent="0.25">
      <c r="B170" s="1"/>
    </row>
    <row r="171" spans="2:2" x14ac:dyDescent="0.25">
      <c r="B171" s="1"/>
    </row>
    <row r="172" spans="2:2" x14ac:dyDescent="0.25">
      <c r="B172" s="1"/>
    </row>
    <row r="173" spans="2:2" x14ac:dyDescent="0.25">
      <c r="B173" s="1"/>
    </row>
    <row r="174" spans="2:2" x14ac:dyDescent="0.25">
      <c r="B174" s="1"/>
    </row>
    <row r="175" spans="2:2" x14ac:dyDescent="0.25">
      <c r="B175" s="1"/>
    </row>
    <row r="176" spans="2:2" x14ac:dyDescent="0.25">
      <c r="B176" s="1"/>
    </row>
    <row r="177" spans="2:2" x14ac:dyDescent="0.25">
      <c r="B177" s="1"/>
    </row>
    <row r="178" spans="2:2" x14ac:dyDescent="0.25">
      <c r="B178" s="1"/>
    </row>
    <row r="179" spans="2:2" x14ac:dyDescent="0.25">
      <c r="B179" s="1"/>
    </row>
    <row r="180" spans="2:2" x14ac:dyDescent="0.25">
      <c r="B180" s="1"/>
    </row>
    <row r="181" spans="2:2" x14ac:dyDescent="0.25">
      <c r="B181" s="1"/>
    </row>
    <row r="182" spans="2:2" x14ac:dyDescent="0.25">
      <c r="B182" s="1"/>
    </row>
    <row r="183" spans="2:2" x14ac:dyDescent="0.25">
      <c r="B183" s="1"/>
    </row>
    <row r="184" spans="2:2" x14ac:dyDescent="0.25">
      <c r="B184" s="1"/>
    </row>
    <row r="185" spans="2:2" x14ac:dyDescent="0.25">
      <c r="B185" s="1"/>
    </row>
    <row r="186" spans="2:2" x14ac:dyDescent="0.25">
      <c r="B186" s="1"/>
    </row>
    <row r="187" spans="2:2" x14ac:dyDescent="0.25">
      <c r="B187" s="1"/>
    </row>
    <row r="188" spans="2:2" x14ac:dyDescent="0.25">
      <c r="B188" s="1"/>
    </row>
    <row r="189" spans="2:2" x14ac:dyDescent="0.25">
      <c r="B189" s="1"/>
    </row>
    <row r="190" spans="2:2" x14ac:dyDescent="0.25">
      <c r="B190" s="1"/>
    </row>
    <row r="191" spans="2:2" x14ac:dyDescent="0.25">
      <c r="B191" s="1"/>
    </row>
    <row r="192" spans="2:2" x14ac:dyDescent="0.25">
      <c r="B192" s="1"/>
    </row>
    <row r="193" spans="2:2" x14ac:dyDescent="0.25">
      <c r="B193" s="1"/>
    </row>
    <row r="194" spans="2:2" x14ac:dyDescent="0.25">
      <c r="B194" s="1"/>
    </row>
    <row r="195" spans="2:2" x14ac:dyDescent="0.25">
      <c r="B195" s="1"/>
    </row>
    <row r="196" spans="2:2" x14ac:dyDescent="0.25">
      <c r="B196" s="1"/>
    </row>
    <row r="197" spans="2:2" x14ac:dyDescent="0.25">
      <c r="B197" s="1"/>
    </row>
    <row r="198" spans="2:2" x14ac:dyDescent="0.25">
      <c r="B198" s="1"/>
    </row>
    <row r="199" spans="2:2" x14ac:dyDescent="0.25">
      <c r="B199" s="1"/>
    </row>
    <row r="200" spans="2:2" x14ac:dyDescent="0.25">
      <c r="B200" s="1"/>
    </row>
    <row r="201" spans="2:2" x14ac:dyDescent="0.25">
      <c r="B201" s="1"/>
    </row>
    <row r="202" spans="2:2" x14ac:dyDescent="0.25">
      <c r="B202" s="1"/>
    </row>
    <row r="203" spans="2:2" x14ac:dyDescent="0.25">
      <c r="B203" s="1"/>
    </row>
    <row r="204" spans="2:2" x14ac:dyDescent="0.25">
      <c r="B204" s="1"/>
    </row>
    <row r="205" spans="2:2" x14ac:dyDescent="0.25">
      <c r="B205" s="1"/>
    </row>
    <row r="206" spans="2:2" x14ac:dyDescent="0.25">
      <c r="B206" s="1"/>
    </row>
    <row r="207" spans="2:2" x14ac:dyDescent="0.25">
      <c r="B207" s="1"/>
    </row>
    <row r="208" spans="2:2" x14ac:dyDescent="0.25">
      <c r="B208" s="1"/>
    </row>
    <row r="209" spans="2:2" x14ac:dyDescent="0.25">
      <c r="B209" s="1"/>
    </row>
    <row r="210" spans="2:2" x14ac:dyDescent="0.25">
      <c r="B210" s="1"/>
    </row>
    <row r="211" spans="2:2" x14ac:dyDescent="0.25">
      <c r="B211" s="1"/>
    </row>
    <row r="212" spans="2:2" x14ac:dyDescent="0.25">
      <c r="B212" s="1"/>
    </row>
    <row r="213" spans="2:2" x14ac:dyDescent="0.25">
      <c r="B213" s="1"/>
    </row>
    <row r="214" spans="2:2" x14ac:dyDescent="0.25">
      <c r="B214" s="1"/>
    </row>
    <row r="215" spans="2:2" x14ac:dyDescent="0.25">
      <c r="B215" s="1"/>
    </row>
    <row r="216" spans="2:2" x14ac:dyDescent="0.25">
      <c r="B216" s="1"/>
    </row>
    <row r="217" spans="2:2" x14ac:dyDescent="0.25">
      <c r="B217" s="1"/>
    </row>
    <row r="218" spans="2:2" x14ac:dyDescent="0.25">
      <c r="B218" s="1"/>
    </row>
    <row r="219" spans="2:2" x14ac:dyDescent="0.25">
      <c r="B219" s="1"/>
    </row>
    <row r="220" spans="2:2" x14ac:dyDescent="0.25">
      <c r="B220" s="1"/>
    </row>
    <row r="221" spans="2:2" x14ac:dyDescent="0.25">
      <c r="B221" s="1"/>
    </row>
    <row r="222" spans="2:2" x14ac:dyDescent="0.25">
      <c r="B222" s="1"/>
    </row>
    <row r="223" spans="2:2" x14ac:dyDescent="0.25">
      <c r="B223" s="1"/>
    </row>
    <row r="224" spans="2:2" x14ac:dyDescent="0.25">
      <c r="B224" s="1"/>
    </row>
    <row r="225" spans="2:2" x14ac:dyDescent="0.25">
      <c r="B225" s="1"/>
    </row>
    <row r="226" spans="2:2" x14ac:dyDescent="0.25">
      <c r="B226" s="1"/>
    </row>
    <row r="227" spans="2:2" x14ac:dyDescent="0.25">
      <c r="B227" s="1"/>
    </row>
    <row r="228" spans="2:2" x14ac:dyDescent="0.25">
      <c r="B228" s="1"/>
    </row>
    <row r="229" spans="2:2" x14ac:dyDescent="0.25">
      <c r="B229" s="1"/>
    </row>
    <row r="230" spans="2:2" x14ac:dyDescent="0.25">
      <c r="B230" s="1"/>
    </row>
    <row r="231" spans="2:2" x14ac:dyDescent="0.25">
      <c r="B231" s="1"/>
    </row>
    <row r="232" spans="2:2" x14ac:dyDescent="0.25">
      <c r="B232" s="1"/>
    </row>
    <row r="233" spans="2:2" x14ac:dyDescent="0.25">
      <c r="B233" s="1"/>
    </row>
    <row r="234" spans="2:2" x14ac:dyDescent="0.25">
      <c r="B234" s="1"/>
    </row>
    <row r="235" spans="2:2" x14ac:dyDescent="0.25">
      <c r="B235" s="1"/>
    </row>
    <row r="236" spans="2:2" x14ac:dyDescent="0.25">
      <c r="B236" s="1"/>
    </row>
    <row r="237" spans="2:2" x14ac:dyDescent="0.25">
      <c r="B237" s="1"/>
    </row>
    <row r="238" spans="2:2" x14ac:dyDescent="0.25">
      <c r="B238" s="1"/>
    </row>
    <row r="239" spans="2:2" x14ac:dyDescent="0.25">
      <c r="B239" s="1"/>
    </row>
    <row r="240" spans="2:2" x14ac:dyDescent="0.25">
      <c r="B240" s="1"/>
    </row>
    <row r="241" spans="2:2" x14ac:dyDescent="0.25">
      <c r="B241" s="1"/>
    </row>
    <row r="242" spans="2:2" x14ac:dyDescent="0.25">
      <c r="B242" s="1"/>
    </row>
    <row r="243" spans="2:2" x14ac:dyDescent="0.25">
      <c r="B243" s="1"/>
    </row>
    <row r="244" spans="2:2" x14ac:dyDescent="0.25">
      <c r="B244" s="1"/>
    </row>
    <row r="245" spans="2:2" x14ac:dyDescent="0.25">
      <c r="B245" s="1"/>
    </row>
    <row r="246" spans="2:2" x14ac:dyDescent="0.25">
      <c r="B246" s="1"/>
    </row>
    <row r="247" spans="2:2" x14ac:dyDescent="0.25">
      <c r="B247" s="1"/>
    </row>
    <row r="248" spans="2:2" x14ac:dyDescent="0.25">
      <c r="B248" s="1"/>
    </row>
    <row r="249" spans="2:2" x14ac:dyDescent="0.25">
      <c r="B249" s="1"/>
    </row>
    <row r="250" spans="2:2" x14ac:dyDescent="0.25">
      <c r="B250" s="1"/>
    </row>
    <row r="251" spans="2:2" x14ac:dyDescent="0.25">
      <c r="B251" s="1"/>
    </row>
    <row r="252" spans="2:2" x14ac:dyDescent="0.25">
      <c r="B252" s="1"/>
    </row>
    <row r="253" spans="2:2" x14ac:dyDescent="0.25">
      <c r="B253" s="1"/>
    </row>
    <row r="254" spans="2:2" x14ac:dyDescent="0.25">
      <c r="B254" s="1"/>
    </row>
    <row r="255" spans="2:2" x14ac:dyDescent="0.25">
      <c r="B255" s="1"/>
    </row>
    <row r="256" spans="2:2" x14ac:dyDescent="0.25">
      <c r="B256" s="1"/>
    </row>
    <row r="257" spans="2:2" x14ac:dyDescent="0.25">
      <c r="B257" s="1"/>
    </row>
    <row r="258" spans="2:2" x14ac:dyDescent="0.25">
      <c r="B258" s="1"/>
    </row>
    <row r="259" spans="2:2" x14ac:dyDescent="0.25">
      <c r="B259" s="1"/>
    </row>
    <row r="260" spans="2:2" x14ac:dyDescent="0.25">
      <c r="B260" s="1"/>
    </row>
    <row r="261" spans="2:2" x14ac:dyDescent="0.25">
      <c r="B261" s="1"/>
    </row>
    <row r="262" spans="2:2" x14ac:dyDescent="0.25">
      <c r="B262" s="1"/>
    </row>
    <row r="263" spans="2:2" x14ac:dyDescent="0.25">
      <c r="B263" s="1"/>
    </row>
    <row r="264" spans="2:2" x14ac:dyDescent="0.25">
      <c r="B264" s="1"/>
    </row>
    <row r="265" spans="2:2" x14ac:dyDescent="0.25">
      <c r="B265" s="1"/>
    </row>
    <row r="266" spans="2:2" x14ac:dyDescent="0.25">
      <c r="B266" s="1"/>
    </row>
    <row r="267" spans="2:2" x14ac:dyDescent="0.25">
      <c r="B267" s="1"/>
    </row>
    <row r="268" spans="2:2" x14ac:dyDescent="0.25">
      <c r="B268" s="1"/>
    </row>
    <row r="269" spans="2:2" x14ac:dyDescent="0.25">
      <c r="B269" s="1"/>
    </row>
    <row r="270" spans="2:2" x14ac:dyDescent="0.25">
      <c r="B270" s="1"/>
    </row>
    <row r="271" spans="2:2" x14ac:dyDescent="0.25">
      <c r="B271" s="1"/>
    </row>
    <row r="272" spans="2:2" x14ac:dyDescent="0.25">
      <c r="B272" s="1"/>
    </row>
    <row r="273" spans="2:2" x14ac:dyDescent="0.25">
      <c r="B273" s="1"/>
    </row>
    <row r="274" spans="2:2" x14ac:dyDescent="0.25">
      <c r="B274" s="1"/>
    </row>
    <row r="275" spans="2:2" x14ac:dyDescent="0.25">
      <c r="B275" s="1"/>
    </row>
    <row r="276" spans="2:2" x14ac:dyDescent="0.25">
      <c r="B276" s="1"/>
    </row>
    <row r="277" spans="2:2" x14ac:dyDescent="0.25">
      <c r="B277" s="1"/>
    </row>
    <row r="278" spans="2:2" x14ac:dyDescent="0.25">
      <c r="B278" s="1"/>
    </row>
    <row r="279" spans="2:2" x14ac:dyDescent="0.25">
      <c r="B279" s="1"/>
    </row>
    <row r="280" spans="2:2" x14ac:dyDescent="0.25">
      <c r="B280" s="1"/>
    </row>
    <row r="281" spans="2:2" x14ac:dyDescent="0.25">
      <c r="B281" s="1"/>
    </row>
    <row r="282" spans="2:2" x14ac:dyDescent="0.25">
      <c r="B282" s="1"/>
    </row>
    <row r="283" spans="2:2" x14ac:dyDescent="0.25">
      <c r="B283" s="1"/>
    </row>
    <row r="284" spans="2:2" x14ac:dyDescent="0.25">
      <c r="B284" s="1"/>
    </row>
    <row r="285" spans="2:2" x14ac:dyDescent="0.25">
      <c r="B285" s="1"/>
    </row>
    <row r="286" spans="2:2" x14ac:dyDescent="0.25">
      <c r="B286" s="1"/>
    </row>
    <row r="287" spans="2:2" x14ac:dyDescent="0.25">
      <c r="B287" s="1"/>
    </row>
    <row r="288" spans="2:2" x14ac:dyDescent="0.25">
      <c r="B288" s="1"/>
    </row>
    <row r="289" spans="2:2" x14ac:dyDescent="0.25">
      <c r="B289" s="1"/>
    </row>
    <row r="290" spans="2:2" x14ac:dyDescent="0.25">
      <c r="B290" s="1"/>
    </row>
    <row r="291" spans="2:2" x14ac:dyDescent="0.25">
      <c r="B291" s="1"/>
    </row>
    <row r="292" spans="2:2" x14ac:dyDescent="0.25">
      <c r="B292" s="1"/>
    </row>
    <row r="293" spans="2:2" x14ac:dyDescent="0.25">
      <c r="B293" s="1"/>
    </row>
    <row r="294" spans="2:2" x14ac:dyDescent="0.25">
      <c r="B294" s="1"/>
    </row>
    <row r="295" spans="2:2" x14ac:dyDescent="0.25">
      <c r="B295" s="1"/>
    </row>
    <row r="296" spans="2:2" x14ac:dyDescent="0.25">
      <c r="B296" s="1"/>
    </row>
    <row r="297" spans="2:2" x14ac:dyDescent="0.25">
      <c r="B297" s="1"/>
    </row>
    <row r="298" spans="2:2" x14ac:dyDescent="0.25">
      <c r="B298" s="1"/>
    </row>
    <row r="299" spans="2:2" x14ac:dyDescent="0.25">
      <c r="B299" s="1"/>
    </row>
    <row r="300" spans="2:2" x14ac:dyDescent="0.25">
      <c r="B300" s="1"/>
    </row>
    <row r="301" spans="2:2" x14ac:dyDescent="0.25">
      <c r="B301" s="1"/>
    </row>
    <row r="302" spans="2:2" x14ac:dyDescent="0.25">
      <c r="B302" s="1"/>
    </row>
    <row r="303" spans="2:2" x14ac:dyDescent="0.25">
      <c r="B303" s="1"/>
    </row>
    <row r="304" spans="2:2" x14ac:dyDescent="0.25">
      <c r="B304" s="1"/>
    </row>
    <row r="305" spans="2:2" x14ac:dyDescent="0.25">
      <c r="B305" s="1"/>
    </row>
    <row r="306" spans="2:2" x14ac:dyDescent="0.25">
      <c r="B306" s="1"/>
    </row>
    <row r="307" spans="2:2" x14ac:dyDescent="0.25">
      <c r="B307" s="1"/>
    </row>
    <row r="308" spans="2:2" x14ac:dyDescent="0.25">
      <c r="B308" s="1"/>
    </row>
    <row r="309" spans="2:2" x14ac:dyDescent="0.25">
      <c r="B309" s="1"/>
    </row>
    <row r="310" spans="2:2" x14ac:dyDescent="0.25">
      <c r="B310" s="1"/>
    </row>
    <row r="311" spans="2:2" x14ac:dyDescent="0.25">
      <c r="B311" s="1"/>
    </row>
    <row r="312" spans="2:2" x14ac:dyDescent="0.25">
      <c r="B312" s="1"/>
    </row>
    <row r="313" spans="2:2" x14ac:dyDescent="0.25">
      <c r="B313" s="1"/>
    </row>
    <row r="314" spans="2:2" x14ac:dyDescent="0.25">
      <c r="B314" s="1"/>
    </row>
    <row r="315" spans="2:2" x14ac:dyDescent="0.25">
      <c r="B315" s="1"/>
    </row>
    <row r="316" spans="2:2" x14ac:dyDescent="0.25">
      <c r="B316" s="1"/>
    </row>
    <row r="317" spans="2:2" x14ac:dyDescent="0.25">
      <c r="B317" s="1"/>
    </row>
    <row r="318" spans="2:2" x14ac:dyDescent="0.25">
      <c r="B318" s="1"/>
    </row>
    <row r="319" spans="2:2" x14ac:dyDescent="0.25">
      <c r="B319" s="1"/>
    </row>
    <row r="320" spans="2:2" x14ac:dyDescent="0.25">
      <c r="B320" s="1"/>
    </row>
    <row r="321" spans="2:2" x14ac:dyDescent="0.25">
      <c r="B321" s="1"/>
    </row>
    <row r="322" spans="2:2" x14ac:dyDescent="0.25">
      <c r="B322" s="1"/>
    </row>
    <row r="323" spans="2:2" x14ac:dyDescent="0.25">
      <c r="B323" s="1"/>
    </row>
    <row r="324" spans="2:2" x14ac:dyDescent="0.25">
      <c r="B324" s="1"/>
    </row>
    <row r="325" spans="2:2" x14ac:dyDescent="0.25">
      <c r="B325" s="1"/>
    </row>
    <row r="326" spans="2:2" x14ac:dyDescent="0.25">
      <c r="B326" s="1"/>
    </row>
    <row r="327" spans="2:2" x14ac:dyDescent="0.25">
      <c r="B327" s="1"/>
    </row>
    <row r="328" spans="2:2" x14ac:dyDescent="0.25">
      <c r="B328" s="1"/>
    </row>
    <row r="329" spans="2:2" x14ac:dyDescent="0.25">
      <c r="B329" s="1"/>
    </row>
    <row r="330" spans="2:2" x14ac:dyDescent="0.25">
      <c r="B330" s="1"/>
    </row>
    <row r="331" spans="2:2" x14ac:dyDescent="0.25">
      <c r="B331" s="1"/>
    </row>
    <row r="332" spans="2:2" x14ac:dyDescent="0.25">
      <c r="B332" s="1"/>
    </row>
    <row r="333" spans="2:2" x14ac:dyDescent="0.25">
      <c r="B333" s="1"/>
    </row>
    <row r="334" spans="2:2" x14ac:dyDescent="0.25">
      <c r="B334" s="1"/>
    </row>
    <row r="335" spans="2:2" x14ac:dyDescent="0.25">
      <c r="B335" s="1"/>
    </row>
    <row r="336" spans="2:2" x14ac:dyDescent="0.25">
      <c r="B336" s="1"/>
    </row>
    <row r="337" spans="2:2" x14ac:dyDescent="0.25">
      <c r="B337" s="1"/>
    </row>
  </sheetData>
  <mergeCells count="2">
    <mergeCell ref="D4:E4"/>
    <mergeCell ref="A43:E43"/>
  </mergeCells>
  <conditionalFormatting sqref="B35:B37">
    <cfRule type="expression" dxfId="30" priority="24">
      <formula>$B$31="No"</formula>
    </cfRule>
    <cfRule type="expression" dxfId="29" priority="2">
      <formula>$B$32="Yes"</formula>
    </cfRule>
    <cfRule type="expression" dxfId="28" priority="1">
      <formula>$B$33="Yes"</formula>
    </cfRule>
  </conditionalFormatting>
  <conditionalFormatting sqref="A6:E6 A7:C9 A30:A39 C31:E39">
    <cfRule type="expression" dxfId="27" priority="23">
      <formula>MOD(ROW(),2)=1</formula>
    </cfRule>
  </conditionalFormatting>
  <conditionalFormatting sqref="A11:E11 A12:C13">
    <cfRule type="expression" dxfId="26" priority="22">
      <formula>MOD(ROW(),2)=1</formula>
    </cfRule>
  </conditionalFormatting>
  <conditionalFormatting sqref="A15:A18">
    <cfRule type="expression" dxfId="25" priority="21">
      <formula>MOD(ROW(),2)=1</formula>
    </cfRule>
  </conditionalFormatting>
  <conditionalFormatting sqref="C15:E18">
    <cfRule type="expression" dxfId="24" priority="20">
      <formula>MOD(ROW(),2)=1</formula>
    </cfRule>
  </conditionalFormatting>
  <conditionalFormatting sqref="B15">
    <cfRule type="expression" dxfId="23" priority="19">
      <formula>MOD(ROW(),2)=1</formula>
    </cfRule>
  </conditionalFormatting>
  <conditionalFormatting sqref="A20:A25">
    <cfRule type="expression" dxfId="22" priority="18">
      <formula>MOD(ROW(),2)=1</formula>
    </cfRule>
  </conditionalFormatting>
  <conditionalFormatting sqref="B20:E20">
    <cfRule type="expression" dxfId="21" priority="17">
      <formula>MOD(ROW(),2)=1</formula>
    </cfRule>
  </conditionalFormatting>
  <conditionalFormatting sqref="C21:E21">
    <cfRule type="expression" dxfId="20" priority="16">
      <formula>MOD(ROW(),2)=1</formula>
    </cfRule>
  </conditionalFormatting>
  <conditionalFormatting sqref="C22:E25">
    <cfRule type="expression" dxfId="19" priority="15">
      <formula>MOD(ROW(),2)=1</formula>
    </cfRule>
  </conditionalFormatting>
  <conditionalFormatting sqref="B21">
    <cfRule type="expression" dxfId="18" priority="14">
      <formula>MOD(ROW(),2)=1</formula>
    </cfRule>
  </conditionalFormatting>
  <conditionalFormatting sqref="A27:E28">
    <cfRule type="expression" dxfId="17" priority="13">
      <formula>MOD(ROW(),2)=1</formula>
    </cfRule>
  </conditionalFormatting>
  <conditionalFormatting sqref="B30:E30">
    <cfRule type="expression" dxfId="16" priority="11">
      <formula>MOD(ROW(),2)=1</formula>
    </cfRule>
  </conditionalFormatting>
  <conditionalFormatting sqref="B33">
    <cfRule type="expression" dxfId="15" priority="3">
      <formula>$B$31="No"</formula>
    </cfRule>
    <cfRule type="expression" dxfId="14" priority="9">
      <formula>MOD(ROW(),2)=1</formula>
    </cfRule>
  </conditionalFormatting>
  <conditionalFormatting sqref="B34">
    <cfRule type="expression" dxfId="13" priority="8">
      <formula>MOD(ROW(),2)=1</formula>
    </cfRule>
  </conditionalFormatting>
  <conditionalFormatting sqref="B38">
    <cfRule type="expression" dxfId="12" priority="7">
      <formula>MOD(ROW(),2)=1</formula>
    </cfRule>
  </conditionalFormatting>
  <conditionalFormatting sqref="B39">
    <cfRule type="expression" dxfId="11" priority="6">
      <formula>MOD(ROW(),2)=1</formula>
    </cfRule>
  </conditionalFormatting>
  <conditionalFormatting sqref="D7:E9">
    <cfRule type="expression" dxfId="10" priority="5">
      <formula>MOD(ROW(),2)=1</formula>
    </cfRule>
  </conditionalFormatting>
  <conditionalFormatting sqref="D12:E13">
    <cfRule type="expression" dxfId="9" priority="4">
      <formula>MOD(ROW(),2)=1</formula>
    </cfRule>
  </conditionalFormatting>
  <dataValidations count="1">
    <dataValidation type="list" allowBlank="1" showInputMessage="1" showErrorMessage="1" sqref="B31:B32" xr:uid="{0A2FA23A-DD31-45CF-83B5-A41382D2D0A4}">
      <formula1>$J$27:$J$28</formula1>
    </dataValidation>
  </dataValidations>
  <hyperlinks>
    <hyperlink ref="C7" location="'PPP Schedule A Worksheet'!B16" display="Calculated from Box 1 of PPP Schedule A Worksheet" xr:uid="{0FAE03F5-9815-4A76-8ED3-52EE9853EE72}"/>
    <hyperlink ref="C8" location="'PPP Schedule A Worksheet'!F16" display="Calculated from Box 2 of PPP Schedule A Worksheet" xr:uid="{D13811EB-689D-40C6-BDB6-A9B21855ABB2}"/>
    <hyperlink ref="C9" location="'PPP Schedule A Worksheet'!N16" display="Calculated from Box 3 of PPP Schedule A Worksheet; however if salary/hourly wage at least 75% for each employee, then zero" xr:uid="{FE10D4A9-5870-4BED-A6BD-3C099AF4A830}"/>
    <hyperlink ref="C12" location="'PPP Schedule A Worksheet'!B31" display="Calculated from Box 4 of PPP Schedule A Worksheet" xr:uid="{5E9AFA29-0592-46CE-9BFB-FDE610C8E076}"/>
    <hyperlink ref="C13" location="'PPP Schedule A Worksheet'!F31" display="Calculated from Box 5 of PPP Schedule A Worksheet" xr:uid="{83CD02CE-FF9E-4D90-AA26-AF948390D6BC}"/>
    <hyperlink ref="A33" location="'PPP Schedule A Worksheet'!A43" display="Do you satisfy FTE Safe Harbor #2?" xr:uid="{CAA59C4F-ACE3-490F-B9E6-B442895F2356}"/>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custom" operator="lessThanOrEqual" allowBlank="1" showInputMessage="1" showErrorMessage="1" error="Amount exceeds maximum limit" prompt="Cannot exceed $15,385 if 8-week covered period, $20,833 if 24-week covered period" xr:uid="{E81C4BFA-6520-488E-B3AE-736A0E02A07F}">
          <x14:formula1>
            <xm:f>IF('PPP Schedule A Worksheet'!$B$4="24 Weeks",B22&lt;=20833,B22&lt;=15385)</xm:f>
          </x14:formula1>
          <xm:sqref>B22:B25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B423A-3473-4242-B3E1-1267D4C91794}">
  <dimension ref="A1:F109"/>
  <sheetViews>
    <sheetView topLeftCell="A4" workbookViewId="0">
      <selection activeCell="A2" sqref="A2"/>
    </sheetView>
  </sheetViews>
  <sheetFormatPr defaultRowHeight="15" x14ac:dyDescent="0.25"/>
  <cols>
    <col min="1" max="1" width="88" style="24" bestFit="1" customWidth="1"/>
    <col min="2" max="2" width="27.28515625" style="10" customWidth="1"/>
    <col min="3" max="3" width="64.28515625" style="19" customWidth="1"/>
    <col min="4" max="5" width="15.5703125" style="10" customWidth="1"/>
    <col min="6" max="7" width="9.140625" style="10"/>
    <col min="8" max="8" width="0" style="10" hidden="1" customWidth="1"/>
    <col min="9" max="16384" width="9.140625" style="10"/>
  </cols>
  <sheetData>
    <row r="1" spans="1:6" ht="100.5" customHeight="1" x14ac:dyDescent="0.25"/>
    <row r="2" spans="1:6" ht="16.5" customHeight="1" x14ac:dyDescent="0.25">
      <c r="A2" s="144" t="str">
        <f>'PPP Schedule A Worksheet'!A2</f>
        <v>Updated as of June 17, 2020</v>
      </c>
    </row>
    <row r="3" spans="1:6" x14ac:dyDescent="0.25">
      <c r="A3" s="10"/>
      <c r="C3" s="10"/>
    </row>
    <row r="4" spans="1:6" x14ac:dyDescent="0.25">
      <c r="A4" s="25" t="s">
        <v>0</v>
      </c>
      <c r="B4" s="9" t="s">
        <v>1</v>
      </c>
      <c r="C4" s="20" t="s">
        <v>2</v>
      </c>
      <c r="D4" s="172" t="s">
        <v>51</v>
      </c>
      <c r="E4" s="172"/>
      <c r="F4" s="39"/>
    </row>
    <row r="5" spans="1:6" ht="15.75" thickBot="1" x14ac:dyDescent="0.3">
      <c r="A5" s="25"/>
      <c r="B5" s="11"/>
      <c r="C5" s="20"/>
      <c r="D5" s="40" t="s">
        <v>46</v>
      </c>
      <c r="E5" s="40" t="s">
        <v>47</v>
      </c>
    </row>
    <row r="6" spans="1:6" x14ac:dyDescent="0.25">
      <c r="A6" s="26" t="s">
        <v>5</v>
      </c>
      <c r="B6" s="16"/>
      <c r="C6" s="44"/>
      <c r="D6" s="8"/>
      <c r="E6" s="3"/>
    </row>
    <row r="7" spans="1:6" x14ac:dyDescent="0.25">
      <c r="A7" s="27" t="s">
        <v>4</v>
      </c>
      <c r="B7" s="13">
        <f>'PPP Schedule A'!B28</f>
        <v>140000</v>
      </c>
      <c r="C7" s="57" t="s">
        <v>3</v>
      </c>
      <c r="D7" s="43">
        <f>IF('PPP Schedule A Worksheet'!$B$10="No",'PPP Schedule A Worksheet'!$B$7,'PPP Schedule A Worksheet'!$B$8)</f>
        <v>43939</v>
      </c>
      <c r="E7" s="41">
        <f>IF('PPP Schedule A Worksheet'!$B$10="No",'PPP Schedule A Worksheet'!$C$7,'PPP Schedule A Worksheet'!$C$8)</f>
        <v>43994</v>
      </c>
    </row>
    <row r="8" spans="1:6" ht="90" x14ac:dyDescent="0.25">
      <c r="A8" s="27" t="s">
        <v>33</v>
      </c>
      <c r="B8" s="15">
        <v>30000</v>
      </c>
      <c r="C8" s="19" t="s">
        <v>38</v>
      </c>
      <c r="D8" s="43">
        <f>'PPP Schedule A Worksheet'!$B$7</f>
        <v>43939</v>
      </c>
      <c r="E8" s="41">
        <f>'PPP Schedule A Worksheet'!$C$7</f>
        <v>43994</v>
      </c>
    </row>
    <row r="9" spans="1:6" ht="45" x14ac:dyDescent="0.25">
      <c r="A9" s="27" t="s">
        <v>34</v>
      </c>
      <c r="B9" s="15">
        <v>15000</v>
      </c>
      <c r="C9" s="19" t="s">
        <v>37</v>
      </c>
      <c r="D9" s="43">
        <f>'PPP Schedule A Worksheet'!$B$7</f>
        <v>43939</v>
      </c>
      <c r="E9" s="41">
        <f>'PPP Schedule A Worksheet'!$C$7</f>
        <v>43994</v>
      </c>
    </row>
    <row r="10" spans="1:6" ht="90.75" thickBot="1" x14ac:dyDescent="0.3">
      <c r="A10" s="28" t="s">
        <v>35</v>
      </c>
      <c r="B10" s="17">
        <v>10000</v>
      </c>
      <c r="C10" s="45" t="s">
        <v>39</v>
      </c>
      <c r="D10" s="46">
        <f>'PPP Schedule A Worksheet'!$B$7</f>
        <v>43939</v>
      </c>
      <c r="E10" s="42">
        <f>'PPP Schedule A Worksheet'!$C$7</f>
        <v>43994</v>
      </c>
    </row>
    <row r="11" spans="1:6" ht="15.75" thickBot="1" x14ac:dyDescent="0.3">
      <c r="B11" s="13"/>
    </row>
    <row r="12" spans="1:6" x14ac:dyDescent="0.25">
      <c r="A12" s="26" t="s">
        <v>11</v>
      </c>
      <c r="B12" s="2"/>
      <c r="C12" s="23"/>
    </row>
    <row r="13" spans="1:6" x14ac:dyDescent="0.25">
      <c r="A13" s="27" t="s">
        <v>7</v>
      </c>
      <c r="B13" s="13">
        <f>'PPP Schedule A'!B9</f>
        <v>318.18181818181728</v>
      </c>
      <c r="C13" s="48" t="s">
        <v>8</v>
      </c>
    </row>
    <row r="14" spans="1:6" x14ac:dyDescent="0.25">
      <c r="A14" s="27" t="s">
        <v>40</v>
      </c>
      <c r="B14" s="13">
        <f>SUM(B7:B10)-B13</f>
        <v>194681.81818181818</v>
      </c>
      <c r="C14" s="21" t="s">
        <v>41</v>
      </c>
    </row>
    <row r="15" spans="1:6" ht="15.75" thickBot="1" x14ac:dyDescent="0.3">
      <c r="A15" s="28" t="s">
        <v>9</v>
      </c>
      <c r="B15" s="55">
        <f>'PPP Schedule A'!B39</f>
        <v>1</v>
      </c>
      <c r="C15" s="56" t="s">
        <v>10</v>
      </c>
    </row>
    <row r="16" spans="1:6" ht="15.75" thickBot="1" x14ac:dyDescent="0.3">
      <c r="B16" s="13"/>
    </row>
    <row r="17" spans="1:5" x14ac:dyDescent="0.25">
      <c r="A17" s="26" t="s">
        <v>6</v>
      </c>
      <c r="B17" s="2"/>
      <c r="C17" s="23"/>
    </row>
    <row r="18" spans="1:5" x14ac:dyDescent="0.25">
      <c r="A18" s="27" t="s">
        <v>12</v>
      </c>
      <c r="B18" s="13">
        <f>B14*B15</f>
        <v>194681.81818181818</v>
      </c>
      <c r="C18" s="21" t="s">
        <v>42</v>
      </c>
    </row>
    <row r="19" spans="1:5" x14ac:dyDescent="0.25">
      <c r="A19" s="27" t="s">
        <v>13</v>
      </c>
      <c r="B19" s="15">
        <v>200000</v>
      </c>
      <c r="C19" s="21" t="s">
        <v>43</v>
      </c>
    </row>
    <row r="20" spans="1:5" ht="15.75" thickBot="1" x14ac:dyDescent="0.3">
      <c r="A20" s="28" t="s">
        <v>118</v>
      </c>
      <c r="B20" s="18">
        <f>B7/0.6</f>
        <v>233333.33333333334</v>
      </c>
      <c r="C20" s="22" t="s">
        <v>121</v>
      </c>
    </row>
    <row r="21" spans="1:5" ht="15.75" thickBot="1" x14ac:dyDescent="0.3">
      <c r="B21" s="13"/>
    </row>
    <row r="22" spans="1:5" x14ac:dyDescent="0.25">
      <c r="A22" s="26" t="s">
        <v>14</v>
      </c>
      <c r="B22" s="2"/>
      <c r="C22" s="23"/>
    </row>
    <row r="23" spans="1:5" ht="75" x14ac:dyDescent="0.4">
      <c r="A23" s="27" t="s">
        <v>15</v>
      </c>
      <c r="B23" s="132">
        <f>MIN(B18:B20)</f>
        <v>194681.81818181818</v>
      </c>
      <c r="C23" s="21" t="s">
        <v>122</v>
      </c>
    </row>
    <row r="24" spans="1:5" ht="17.25" x14ac:dyDescent="0.4">
      <c r="A24" s="129" t="s">
        <v>105</v>
      </c>
      <c r="B24" s="130"/>
      <c r="C24" s="21"/>
    </row>
    <row r="25" spans="1:5" ht="18" thickBot="1" x14ac:dyDescent="0.45">
      <c r="A25" s="28" t="s">
        <v>106</v>
      </c>
      <c r="B25" s="131">
        <f>B23-B24</f>
        <v>194681.81818181818</v>
      </c>
      <c r="C25" s="22"/>
    </row>
    <row r="26" spans="1:5" x14ac:dyDescent="0.25">
      <c r="B26" s="13"/>
    </row>
    <row r="27" spans="1:5" ht="75" x14ac:dyDescent="0.25">
      <c r="A27" s="19" t="s">
        <v>36</v>
      </c>
      <c r="B27" s="13"/>
    </row>
    <row r="28" spans="1:5" x14ac:dyDescent="0.25">
      <c r="B28" s="13"/>
    </row>
    <row r="29" spans="1:5" ht="73.5" customHeight="1" x14ac:dyDescent="0.25">
      <c r="A29" s="153" t="s">
        <v>108</v>
      </c>
      <c r="B29" s="153"/>
      <c r="C29" s="153"/>
      <c r="D29" s="153"/>
      <c r="E29" s="153"/>
    </row>
    <row r="30" spans="1:5" x14ac:dyDescent="0.25">
      <c r="B30" s="13"/>
    </row>
    <row r="31" spans="1:5" x14ac:dyDescent="0.25">
      <c r="B31" s="13"/>
    </row>
    <row r="32" spans="1:5" x14ac:dyDescent="0.25">
      <c r="B32" s="13"/>
    </row>
    <row r="33" spans="2:2" x14ac:dyDescent="0.25">
      <c r="B33" s="13"/>
    </row>
    <row r="34" spans="2:2" x14ac:dyDescent="0.25">
      <c r="B34" s="13"/>
    </row>
    <row r="35" spans="2:2" x14ac:dyDescent="0.25">
      <c r="B35" s="13"/>
    </row>
    <row r="36" spans="2:2" x14ac:dyDescent="0.25">
      <c r="B36" s="13"/>
    </row>
    <row r="37" spans="2:2" x14ac:dyDescent="0.25">
      <c r="B37" s="13"/>
    </row>
    <row r="38" spans="2:2" x14ac:dyDescent="0.25">
      <c r="B38" s="13"/>
    </row>
    <row r="39" spans="2:2" x14ac:dyDescent="0.25">
      <c r="B39" s="13"/>
    </row>
    <row r="40" spans="2:2" x14ac:dyDescent="0.25">
      <c r="B40" s="13"/>
    </row>
    <row r="41" spans="2:2" x14ac:dyDescent="0.25">
      <c r="B41" s="13"/>
    </row>
    <row r="42" spans="2:2" x14ac:dyDescent="0.25">
      <c r="B42" s="13"/>
    </row>
    <row r="43" spans="2:2" x14ac:dyDescent="0.25">
      <c r="B43" s="13"/>
    </row>
    <row r="44" spans="2:2" x14ac:dyDescent="0.25">
      <c r="B44" s="13"/>
    </row>
    <row r="45" spans="2:2" x14ac:dyDescent="0.25">
      <c r="B45" s="13"/>
    </row>
    <row r="46" spans="2:2" x14ac:dyDescent="0.25">
      <c r="B46" s="13"/>
    </row>
    <row r="47" spans="2:2" x14ac:dyDescent="0.25">
      <c r="B47" s="13"/>
    </row>
    <row r="48" spans="2:2" x14ac:dyDescent="0.25">
      <c r="B48" s="13"/>
    </row>
    <row r="49" spans="2:2" x14ac:dyDescent="0.25">
      <c r="B49" s="13"/>
    </row>
    <row r="50" spans="2:2" x14ac:dyDescent="0.25">
      <c r="B50" s="13"/>
    </row>
    <row r="51" spans="2:2" x14ac:dyDescent="0.25">
      <c r="B51" s="13"/>
    </row>
    <row r="52" spans="2:2" x14ac:dyDescent="0.25">
      <c r="B52" s="13"/>
    </row>
    <row r="53" spans="2:2" x14ac:dyDescent="0.25">
      <c r="B53" s="13"/>
    </row>
    <row r="54" spans="2:2" x14ac:dyDescent="0.25">
      <c r="B54" s="13"/>
    </row>
    <row r="55" spans="2:2" x14ac:dyDescent="0.25">
      <c r="B55" s="13"/>
    </row>
    <row r="56" spans="2:2" x14ac:dyDescent="0.25">
      <c r="B56" s="13"/>
    </row>
    <row r="57" spans="2:2" x14ac:dyDescent="0.25">
      <c r="B57" s="13"/>
    </row>
    <row r="58" spans="2:2" x14ac:dyDescent="0.25">
      <c r="B58" s="13"/>
    </row>
    <row r="59" spans="2:2" x14ac:dyDescent="0.25">
      <c r="B59" s="13"/>
    </row>
    <row r="60" spans="2:2" x14ac:dyDescent="0.25">
      <c r="B60" s="13"/>
    </row>
    <row r="61" spans="2:2" x14ac:dyDescent="0.25">
      <c r="B61" s="13"/>
    </row>
    <row r="62" spans="2:2" x14ac:dyDescent="0.25">
      <c r="B62" s="13"/>
    </row>
    <row r="63" spans="2:2" x14ac:dyDescent="0.25">
      <c r="B63" s="13"/>
    </row>
    <row r="64" spans="2:2" x14ac:dyDescent="0.25">
      <c r="B64" s="13"/>
    </row>
    <row r="65" spans="2:2" x14ac:dyDescent="0.25">
      <c r="B65" s="13"/>
    </row>
    <row r="66" spans="2:2" x14ac:dyDescent="0.25">
      <c r="B66" s="13"/>
    </row>
    <row r="67" spans="2:2" x14ac:dyDescent="0.25">
      <c r="B67" s="13"/>
    </row>
    <row r="68" spans="2:2" x14ac:dyDescent="0.25">
      <c r="B68" s="13"/>
    </row>
    <row r="69" spans="2:2" x14ac:dyDescent="0.25">
      <c r="B69" s="13"/>
    </row>
    <row r="70" spans="2:2" x14ac:dyDescent="0.25">
      <c r="B70" s="13"/>
    </row>
    <row r="71" spans="2:2" x14ac:dyDescent="0.25">
      <c r="B71" s="13"/>
    </row>
    <row r="72" spans="2:2" x14ac:dyDescent="0.25">
      <c r="B72" s="13"/>
    </row>
    <row r="73" spans="2:2" x14ac:dyDescent="0.25">
      <c r="B73" s="13"/>
    </row>
    <row r="74" spans="2:2" x14ac:dyDescent="0.25">
      <c r="B74" s="13"/>
    </row>
    <row r="75" spans="2:2" x14ac:dyDescent="0.25">
      <c r="B75" s="13"/>
    </row>
    <row r="76" spans="2:2" x14ac:dyDescent="0.25">
      <c r="B76" s="13"/>
    </row>
    <row r="77" spans="2:2" x14ac:dyDescent="0.25">
      <c r="B77" s="13"/>
    </row>
    <row r="78" spans="2:2" x14ac:dyDescent="0.25">
      <c r="B78" s="13"/>
    </row>
    <row r="79" spans="2:2" x14ac:dyDescent="0.25">
      <c r="B79" s="13"/>
    </row>
    <row r="80" spans="2:2" x14ac:dyDescent="0.25">
      <c r="B80" s="13"/>
    </row>
    <row r="81" spans="2:2" x14ac:dyDescent="0.25">
      <c r="B81" s="13"/>
    </row>
    <row r="82" spans="2:2" x14ac:dyDescent="0.25">
      <c r="B82" s="13"/>
    </row>
    <row r="83" spans="2:2" x14ac:dyDescent="0.25">
      <c r="B83" s="13"/>
    </row>
    <row r="84" spans="2:2" x14ac:dyDescent="0.25">
      <c r="B84" s="13"/>
    </row>
    <row r="85" spans="2:2" x14ac:dyDescent="0.25">
      <c r="B85" s="13"/>
    </row>
    <row r="86" spans="2:2" x14ac:dyDescent="0.25">
      <c r="B86" s="13"/>
    </row>
    <row r="87" spans="2:2" x14ac:dyDescent="0.25">
      <c r="B87" s="13"/>
    </row>
    <row r="88" spans="2:2" x14ac:dyDescent="0.25">
      <c r="B88" s="13"/>
    </row>
    <row r="89" spans="2:2" x14ac:dyDescent="0.25">
      <c r="B89" s="13"/>
    </row>
    <row r="90" spans="2:2" x14ac:dyDescent="0.25">
      <c r="B90" s="13"/>
    </row>
    <row r="91" spans="2:2" x14ac:dyDescent="0.25">
      <c r="B91" s="13"/>
    </row>
    <row r="92" spans="2:2" x14ac:dyDescent="0.25">
      <c r="B92" s="13"/>
    </row>
    <row r="93" spans="2:2" x14ac:dyDescent="0.25">
      <c r="B93" s="13"/>
    </row>
    <row r="94" spans="2:2" x14ac:dyDescent="0.25">
      <c r="B94" s="13"/>
    </row>
    <row r="95" spans="2:2" x14ac:dyDescent="0.25">
      <c r="B95" s="13"/>
    </row>
    <row r="96" spans="2:2" x14ac:dyDescent="0.25">
      <c r="B96" s="13"/>
    </row>
    <row r="97" spans="2:2" x14ac:dyDescent="0.25">
      <c r="B97" s="13"/>
    </row>
    <row r="98" spans="2:2" x14ac:dyDescent="0.25">
      <c r="B98" s="13"/>
    </row>
    <row r="99" spans="2:2" x14ac:dyDescent="0.25">
      <c r="B99" s="13"/>
    </row>
    <row r="100" spans="2:2" x14ac:dyDescent="0.25">
      <c r="B100" s="13"/>
    </row>
    <row r="101" spans="2:2" x14ac:dyDescent="0.25">
      <c r="B101" s="13"/>
    </row>
    <row r="102" spans="2:2" x14ac:dyDescent="0.25">
      <c r="B102" s="13"/>
    </row>
    <row r="103" spans="2:2" x14ac:dyDescent="0.25">
      <c r="B103" s="13"/>
    </row>
    <row r="104" spans="2:2" x14ac:dyDescent="0.25">
      <c r="B104" s="13"/>
    </row>
    <row r="105" spans="2:2" x14ac:dyDescent="0.25">
      <c r="B105" s="13"/>
    </row>
    <row r="106" spans="2:2" x14ac:dyDescent="0.25">
      <c r="B106" s="13"/>
    </row>
    <row r="107" spans="2:2" x14ac:dyDescent="0.25">
      <c r="B107" s="13"/>
    </row>
    <row r="108" spans="2:2" x14ac:dyDescent="0.25">
      <c r="B108" s="13"/>
    </row>
    <row r="109" spans="2:2" x14ac:dyDescent="0.25">
      <c r="B109" s="13"/>
    </row>
  </sheetData>
  <mergeCells count="2">
    <mergeCell ref="D4:E4"/>
    <mergeCell ref="A29:E29"/>
  </mergeCells>
  <conditionalFormatting sqref="A7:A10">
    <cfRule type="expression" dxfId="8" priority="9">
      <formula>MOD(ROW(),2)=1</formula>
    </cfRule>
  </conditionalFormatting>
  <conditionalFormatting sqref="C7:C10">
    <cfRule type="expression" dxfId="7" priority="8">
      <formula>MOD(ROW(),2)=1</formula>
    </cfRule>
  </conditionalFormatting>
  <conditionalFormatting sqref="B7">
    <cfRule type="expression" dxfId="6" priority="7">
      <formula>MOD(ROW(),2)=1</formula>
    </cfRule>
  </conditionalFormatting>
  <conditionalFormatting sqref="A13:A15">
    <cfRule type="expression" dxfId="5" priority="6">
      <formula>MOD(ROW(),2)=1</formula>
    </cfRule>
  </conditionalFormatting>
  <conditionalFormatting sqref="C13:C15">
    <cfRule type="expression" dxfId="4" priority="5">
      <formula>MOD(ROW(),2)=1</formula>
    </cfRule>
  </conditionalFormatting>
  <conditionalFormatting sqref="B13:B15">
    <cfRule type="expression" dxfId="3" priority="4">
      <formula>MOD(ROW(),2)=1</formula>
    </cfRule>
  </conditionalFormatting>
  <conditionalFormatting sqref="A18:A20">
    <cfRule type="expression" dxfId="2" priority="3">
      <formula>MOD(ROW(),2)=1</formula>
    </cfRule>
  </conditionalFormatting>
  <conditionalFormatting sqref="C18:C20">
    <cfRule type="expression" dxfId="1" priority="2">
      <formula>MOD(ROW(),2)=1</formula>
    </cfRule>
  </conditionalFormatting>
  <conditionalFormatting sqref="D7:E10">
    <cfRule type="expression" dxfId="0" priority="1">
      <formula>MOD(ROW(),2)=1</formula>
    </cfRule>
  </conditionalFormatting>
  <hyperlinks>
    <hyperlink ref="C13" location="'PPP Schedule A'!B8" display="Calculated from PPP Schedule A, Line 3" xr:uid="{777E00EA-099A-47F9-A690-5B1E53D251DF}"/>
    <hyperlink ref="C15" location="'PPP Schedule A'!B39" display="Calculated from PPP Schedule A, Line 13" xr:uid="{34447776-0C92-4C31-AD8C-F1AA40B1F830}"/>
    <hyperlink ref="C7" location="'PPP Schedule A'!B27" display="Calculated from PPP Schedule A, Line 10" xr:uid="{2CF83C37-00C5-4AB0-8AE9-7AA2FDCD36F2}"/>
  </hyperlinks>
  <pageMargins left="0.7" right="0.7" top="0.75" bottom="0.75" header="0.3" footer="0.3"/>
  <pageSetup orientation="portrait" r:id="rId1"/>
  <headerFooter>
    <oddFooter>&amp;L&amp;"Times New Roman,Regular"&amp;9 4823283.v6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PPP Schedule A Worksheet</vt:lpstr>
      <vt:lpstr>PPP Schedule A</vt:lpstr>
      <vt:lpstr>PPP Loan Forgiveness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French</dc:creator>
  <cp:lastModifiedBy>Joshua French</cp:lastModifiedBy>
  <dcterms:created xsi:type="dcterms:W3CDTF">2020-05-16T00:58:54Z</dcterms:created>
  <dcterms:modified xsi:type="dcterms:W3CDTF">2020-06-18T19:56:00Z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_DocIDActiveBits">
    <vt:lpwstr>98304</vt:lpwstr>
  </property>
  <property fmtid="{D5CDD505-2E9C-101B-9397-08002B2CF9AE}" pid="3" name="CUS_DocIDLocation">
    <vt:lpwstr>LAST_PAGE_ONLY</vt:lpwstr>
  </property>
  <property fmtid="{D5CDD505-2E9C-101B-9397-08002B2CF9AE}" pid="4" name="CUS_DocIDPosition">
    <vt:lpwstr>Left</vt:lpwstr>
  </property>
  <property fmtid="{D5CDD505-2E9C-101B-9397-08002B2CF9AE}" pid="5" name="CUS_DocIDSheetRef">
    <vt:lpwstr>3</vt:lpwstr>
  </property>
  <property fmtid="{D5CDD505-2E9C-101B-9397-08002B2CF9AE}" pid="6" name="CUS_DocIDString">
    <vt:lpwstr>&amp;"Times New Roman,Regular"&amp;9 4823283.v6</vt:lpwstr>
  </property>
  <property fmtid="{D5CDD505-2E9C-101B-9397-08002B2CF9AE}" pid="7" name="CUS_DocIDChunk0">
    <vt:lpwstr>&amp;"Times New Roman,Regular"&amp;9</vt:lpwstr>
  </property>
  <property fmtid="{D5CDD505-2E9C-101B-9397-08002B2CF9AE}" pid="8" name="CUS_DocIDChunk1">
    <vt:lpwstr> 4823283.v6</vt:lpwstr>
  </property>
</Properties>
</file>