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RPortbl\iManage\JEF\"/>
    </mc:Choice>
  </mc:AlternateContent>
  <xr:revisionPtr revIDLastSave="0" documentId="13_ncr:1_{13602666-7CA6-43CE-A699-791B1CC15BB7}" xr6:coauthVersionLast="41" xr6:coauthVersionMax="41" xr10:uidLastSave="{00000000-0000-0000-0000-000000000000}"/>
  <bookViews>
    <workbookView xWindow="-120" yWindow="-120" windowWidth="29040" windowHeight="15840" xr2:uid="{9062498E-EA1D-4BAB-9029-BEF2F3BC0B87}"/>
  </bookViews>
  <sheets>
    <sheet name="Calculation of Forgiveness" sheetId="1" r:id="rId1"/>
    <sheet name="Reduction in Wages Work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D3" i="2" l="1"/>
  <c r="D4" i="2"/>
  <c r="D5" i="2"/>
  <c r="D6" i="2"/>
  <c r="D7" i="2"/>
  <c r="D8" i="2"/>
  <c r="D9" i="2"/>
  <c r="D10" i="2"/>
  <c r="D11" i="2"/>
  <c r="D2" i="2"/>
  <c r="B17" i="2" l="1"/>
  <c r="B27" i="1" s="1"/>
  <c r="C24" i="1"/>
  <c r="E3" i="2"/>
  <c r="F3" i="2" s="1"/>
  <c r="E4" i="2"/>
  <c r="F4" i="2" s="1"/>
  <c r="E5" i="2"/>
  <c r="E6" i="2"/>
  <c r="E7" i="2"/>
  <c r="E8" i="2"/>
  <c r="F8" i="2" s="1"/>
  <c r="E9" i="2"/>
  <c r="F9" i="2" s="1"/>
  <c r="E10" i="2"/>
  <c r="F10" i="2" s="1"/>
  <c r="E11" i="2"/>
  <c r="F11" i="2" s="1"/>
  <c r="E2" i="2"/>
  <c r="F2" i="2" s="1"/>
  <c r="C11" i="1"/>
  <c r="D6" i="1"/>
  <c r="D5" i="1"/>
  <c r="D2" i="1"/>
  <c r="D7" i="1" l="1"/>
  <c r="C14" i="1" s="1"/>
  <c r="D14" i="1" s="1"/>
  <c r="F6" i="2"/>
  <c r="G6" i="2" s="1"/>
  <c r="B16" i="2"/>
  <c r="B26" i="1" s="1"/>
  <c r="C28" i="1" s="1"/>
  <c r="G7" i="2"/>
  <c r="G4" i="2"/>
  <c r="G10" i="2"/>
  <c r="G5" i="2"/>
  <c r="F7" i="2"/>
  <c r="F5" i="2"/>
  <c r="G9" i="2"/>
  <c r="G3" i="2"/>
  <c r="G11" i="2"/>
  <c r="G8" i="2"/>
  <c r="G2" i="2"/>
  <c r="G13" i="2" l="1"/>
  <c r="C18" i="1" s="1"/>
  <c r="D18" i="1" s="1"/>
  <c r="D30" i="1" s="1"/>
  <c r="D31" i="1" s="1"/>
</calcChain>
</file>

<file path=xl/sharedStrings.xml><?xml version="1.0" encoding="utf-8"?>
<sst xmlns="http://schemas.openxmlformats.org/spreadsheetml/2006/main" count="51" uniqueCount="51">
  <si>
    <t>Amount of PPP Loan</t>
  </si>
  <si>
    <t>Step 1: Reduction in Headcount</t>
  </si>
  <si>
    <t>Amount of PPP Loan Used for Payroll During 8 Week Post-Loan Period</t>
  </si>
  <si>
    <t>Amount of PPP Loan Used for Other Authorized Purposes During 8 Week Post-Loan Period</t>
  </si>
  <si>
    <t>Inputs</t>
  </si>
  <si>
    <t>Amount Forgiven</t>
  </si>
  <si>
    <t>Subtotal of Amount Potentially Forgiven</t>
  </si>
  <si>
    <t>Numerator: Avg. FTE per month for 8 week post-loan period</t>
  </si>
  <si>
    <t>Calculations</t>
  </si>
  <si>
    <t>Denominator - Option 1: the average number of FT equivalent employees per month employed by the company during the period from February 15, 2019 through June 30, 2019</t>
  </si>
  <si>
    <t>Denominator - Option 2: the average number of FT equivalent employees per month employed by the company during the period from January 1, 2020 through February 29, 2020</t>
  </si>
  <si>
    <t>Step 2: Reduction in Wages</t>
  </si>
  <si>
    <r>
      <t>Amount Not Forgiveable (</t>
    </r>
    <r>
      <rPr>
        <i/>
        <sz val="11"/>
        <color theme="1"/>
        <rFont val="Calibri"/>
        <family val="2"/>
        <scheme val="minor"/>
      </rPr>
      <t>from Reductions in Wages Worksheet</t>
    </r>
    <r>
      <rPr>
        <sz val="11"/>
        <color theme="1"/>
        <rFont val="Calibri"/>
        <family val="2"/>
        <scheme val="minor"/>
      </rPr>
      <t>)</t>
    </r>
  </si>
  <si>
    <t>Annualized compensation rate for Q1 2020</t>
  </si>
  <si>
    <t>Actual annualized compensation rate paid during 8 week post-loan period</t>
  </si>
  <si>
    <t>Percentage Decrease</t>
  </si>
  <si>
    <t>Requires Additional Analysis? If Yes, input information for Column F</t>
  </si>
  <si>
    <t>Actual wages received during 8 week post-loan period</t>
  </si>
  <si>
    <t>List all employees who had annualized compensation for 2019 &lt;$100k employed during 8 week post-loan period</t>
  </si>
  <si>
    <t>Restored wages to rate payable on 2/15/20 by 6/30/20?</t>
  </si>
  <si>
    <t>Yes</t>
  </si>
  <si>
    <t>No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</si>
  <si>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</si>
  <si>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</si>
  <si>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</si>
  <si>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</si>
  <si>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</si>
  <si>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</si>
  <si>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</si>
  <si>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</si>
  <si>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</si>
  <si>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</si>
  <si>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Amount not forgivable</t>
  </si>
  <si>
    <t>Total Not Forgivable</t>
  </si>
  <si>
    <t>Amount of PPP Loan Not Used or Used for Unauthorized Purposes (not forgivable)</t>
  </si>
  <si>
    <t>Percentage Not Forgivable (unless restored)</t>
  </si>
  <si>
    <t>Amount Not Forgivable (unless restored)</t>
  </si>
  <si>
    <t>Step 3: Restoration of Headcount or Wages</t>
  </si>
  <si>
    <t>FTE Headcount as of February 15, 2020</t>
  </si>
  <si>
    <t>FTE Headcount as of June 30, 2020</t>
  </si>
  <si>
    <t>Headcount Restored?</t>
  </si>
  <si>
    <t>Count of Employees With Reduced Wages</t>
  </si>
  <si>
    <t>Count of Employees With Restored Wages</t>
  </si>
  <si>
    <t>Employees With Reduced Wages</t>
  </si>
  <si>
    <t>Employees With Restored Wages</t>
  </si>
  <si>
    <t>Wages Restored?</t>
  </si>
  <si>
    <t>Amount of Loan Forgiven</t>
  </si>
  <si>
    <t>**Note: For purposes of this spreadsheet, the annualized rate in Column C is assumed to be consistent through the 8 week post-loan period</t>
  </si>
  <si>
    <t>Percentage of Loan Forgiven</t>
  </si>
  <si>
    <t>**Amount Used for Other Authorized Purposes &gt;25% (not forgivable)</t>
  </si>
  <si>
    <t>** Note: If more than 25% of the PPP Loan is used for non-compensation purposes, the excess will not be forgivable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</si>
</sst>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i/>
      <u val="doub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Fill="1"/>
    <xf numFmtId="44" fontId="0" fillId="0" borderId="0" xfId="0" applyNumberFormat="1"/>
    <xf numFmtId="0" fontId="4" fillId="0" borderId="0" xfId="0" applyFont="1"/>
    <xf numFmtId="164" fontId="0" fillId="3" borderId="1" xfId="1" applyNumberFormat="1" applyFont="1" applyFill="1" applyBorder="1"/>
    <xf numFmtId="164" fontId="0" fillId="0" borderId="1" xfId="1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44" fontId="0" fillId="2" borderId="1" xfId="2" applyFont="1" applyFill="1" applyBorder="1"/>
    <xf numFmtId="44" fontId="0" fillId="3" borderId="1" xfId="2" applyFont="1" applyFill="1" applyBorder="1"/>
    <xf numFmtId="44" fontId="0" fillId="0" borderId="0" xfId="0" applyNumberFormat="1" applyBorder="1"/>
    <xf numFmtId="0" fontId="0" fillId="0" borderId="0" xfId="0" applyBorder="1"/>
    <xf numFmtId="44" fontId="0" fillId="0" borderId="0" xfId="2" applyFont="1" applyFill="1" applyBorder="1"/>
    <xf numFmtId="44" fontId="0" fillId="0" borderId="0" xfId="0" applyNumberFormat="1" applyFill="1" applyBorder="1"/>
    <xf numFmtId="44" fontId="5" fillId="0" borderId="0" xfId="0" applyNumberFormat="1" applyFont="1" applyFill="1" applyBorder="1"/>
    <xf numFmtId="44" fontId="0" fillId="0" borderId="0" xfId="2" applyFont="1"/>
    <xf numFmtId="0" fontId="0" fillId="0" borderId="0" xfId="0" applyFont="1"/>
    <xf numFmtId="0" fontId="4" fillId="0" borderId="0" xfId="0" applyFon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4" fontId="0" fillId="0" borderId="1" xfId="2" applyFont="1" applyBorder="1"/>
    <xf numFmtId="0" fontId="4" fillId="0" borderId="0" xfId="0" applyFont="1" applyAlignment="1">
      <alignment wrapText="1"/>
    </xf>
    <xf numFmtId="10" fontId="0" fillId="0" borderId="1" xfId="3" applyNumberFormat="1" applyFont="1" applyBorder="1"/>
    <xf numFmtId="10" fontId="0" fillId="0" borderId="0" xfId="3" applyNumberFormat="1" applyFont="1"/>
    <xf numFmtId="0" fontId="0" fillId="3" borderId="1" xfId="0" applyFill="1" applyBorder="1"/>
    <xf numFmtId="0" fontId="0" fillId="0" borderId="0" xfId="0" applyFont="1" applyFill="1" applyBorder="1"/>
    <xf numFmtId="44" fontId="6" fillId="0" borderId="0" xfId="0" applyNumberFormat="1" applyFont="1"/>
    <xf numFmtId="164" fontId="0" fillId="0" borderId="1" xfId="1" applyNumberFormat="1" applyFont="1" applyBorder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"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12A75-F4A2-4570-B821-8068C24CF0D2}">
  <dimension ref="A1:D33"/>
  <sheetViews>
    <sheetView tabSelected="1" zoomScale="90" zoomScaleNormal="90" workbookViewId="0">
      <selection activeCell="C10" sqref="C10"/>
    </sheetView>
  </sheetViews>
  <sheetFormatPr defaultRowHeight="15" x14ac:dyDescent="0.25"/>
  <cols>
    <col min="1" max="1" width="83.85546875" customWidth="1"/>
    <col min="2" max="2" width="13.28515625" bestFit="1" customWidth="1"/>
    <col min="3" max="3" width="14" bestFit="1" customWidth="1"/>
    <col min="4" max="4" width="16.42578125" bestFit="1" customWidth="1"/>
    <col min="6" max="6" width="32.140625" customWidth="1"/>
  </cols>
  <sheetData>
    <row r="1" spans="1:4" x14ac:dyDescent="0.25">
      <c r="B1" t="s">
        <v>4</v>
      </c>
      <c r="C1" t="s">
        <v>8</v>
      </c>
      <c r="D1" t="s">
        <v>5</v>
      </c>
    </row>
    <row r="2" spans="1:4" x14ac:dyDescent="0.25">
      <c r="A2" s="9" t="s">
        <v>0</v>
      </c>
      <c r="B2" s="10">
        <v>500000</v>
      </c>
      <c r="C2" s="14"/>
      <c r="D2" s="12">
        <f>B2</f>
        <v>500000</v>
      </c>
    </row>
    <row r="3" spans="1:4" x14ac:dyDescent="0.25">
      <c r="A3" s="9" t="s">
        <v>2</v>
      </c>
      <c r="B3" s="11">
        <v>350000</v>
      </c>
      <c r="C3" s="14"/>
      <c r="D3" s="13"/>
    </row>
    <row r="4" spans="1:4" x14ac:dyDescent="0.25">
      <c r="A4" s="9" t="s">
        <v>3</v>
      </c>
      <c r="B4" s="11">
        <v>135000</v>
      </c>
      <c r="C4" s="14"/>
      <c r="D4" s="13"/>
    </row>
    <row r="5" spans="1:4" x14ac:dyDescent="0.25">
      <c r="A5" s="13" t="s">
        <v>49</v>
      </c>
      <c r="B5" s="13"/>
      <c r="C5" s="13"/>
      <c r="D5" s="14">
        <f>IF(B4&gt;0.25*B2,(B4-(0.25*B2))*-1,0)</f>
        <v>-10000</v>
      </c>
    </row>
    <row r="6" spans="1:4" x14ac:dyDescent="0.25">
      <c r="A6" s="13" t="s">
        <v>34</v>
      </c>
      <c r="B6" s="13"/>
      <c r="C6" s="13"/>
      <c r="D6" s="15">
        <f>(B2-B3-B4)*-1</f>
        <v>-15000</v>
      </c>
    </row>
    <row r="7" spans="1:4" ht="17.25" x14ac:dyDescent="0.4">
      <c r="A7" s="19" t="s">
        <v>6</v>
      </c>
      <c r="B7" s="13"/>
      <c r="C7" s="13"/>
      <c r="D7" s="16">
        <f>SUM(D2:D6)</f>
        <v>475000</v>
      </c>
    </row>
    <row r="8" spans="1:4" x14ac:dyDescent="0.25">
      <c r="B8" s="2"/>
      <c r="C8" s="2"/>
    </row>
    <row r="9" spans="1:4" x14ac:dyDescent="0.25">
      <c r="A9" s="1" t="s">
        <v>1</v>
      </c>
    </row>
    <row r="10" spans="1:4" x14ac:dyDescent="0.25">
      <c r="A10" s="7" t="s">
        <v>7</v>
      </c>
      <c r="B10" s="5">
        <v>25</v>
      </c>
      <c r="C10" s="6">
        <v>25</v>
      </c>
    </row>
    <row r="11" spans="1:4" ht="30" x14ac:dyDescent="0.25">
      <c r="A11" s="8" t="s">
        <v>9</v>
      </c>
      <c r="B11" s="5">
        <v>40</v>
      </c>
      <c r="C11" s="29">
        <f>MIN(B11:B12)</f>
        <v>36</v>
      </c>
    </row>
    <row r="12" spans="1:4" ht="35.25" customHeight="1" x14ac:dyDescent="0.25">
      <c r="A12" s="8" t="s">
        <v>10</v>
      </c>
      <c r="B12" s="5">
        <v>36</v>
      </c>
      <c r="C12" s="29"/>
    </row>
    <row r="13" spans="1:4" x14ac:dyDescent="0.25">
      <c r="A13" s="18" t="s">
        <v>35</v>
      </c>
      <c r="C13" s="25">
        <f>IF(C10/C11&gt;=1,0,1-(C10/C11))</f>
        <v>0.30555555555555558</v>
      </c>
    </row>
    <row r="14" spans="1:4" x14ac:dyDescent="0.25">
      <c r="A14" s="18" t="s">
        <v>36</v>
      </c>
      <c r="C14" s="17">
        <f>-1*C13*D7</f>
        <v>-145138.88888888891</v>
      </c>
      <c r="D14" s="17">
        <f>IF(C24="Yes",0,C14)</f>
        <v>-145138.88888888891</v>
      </c>
    </row>
    <row r="16" spans="1:4" x14ac:dyDescent="0.25">
      <c r="A16" s="1" t="s">
        <v>11</v>
      </c>
    </row>
    <row r="18" spans="1:4" x14ac:dyDescent="0.25">
      <c r="A18" t="s">
        <v>12</v>
      </c>
      <c r="C18" s="3">
        <f>-1*'Reduction in Wages Worksheet'!G13</f>
        <v>-12500.000000000002</v>
      </c>
      <c r="D18" s="17">
        <f>IF(C28="Yes",0,C18)</f>
        <v>-12500.000000000002</v>
      </c>
    </row>
    <row r="20" spans="1:4" x14ac:dyDescent="0.25">
      <c r="A20" s="1" t="s">
        <v>37</v>
      </c>
    </row>
    <row r="22" spans="1:4" x14ac:dyDescent="0.25">
      <c r="A22" s="18" t="s">
        <v>38</v>
      </c>
      <c r="B22" s="26">
        <v>33</v>
      </c>
    </row>
    <row r="23" spans="1:4" x14ac:dyDescent="0.25">
      <c r="A23" s="18" t="s">
        <v>39</v>
      </c>
      <c r="B23" s="26">
        <v>28</v>
      </c>
    </row>
    <row r="24" spans="1:4" x14ac:dyDescent="0.25">
      <c r="A24" s="27" t="s">
        <v>40</v>
      </c>
      <c r="C24" s="1" t="str">
        <f>IF(B23&gt;=B22,"Yes","No")</f>
        <v>No</v>
      </c>
    </row>
    <row r="26" spans="1:4" x14ac:dyDescent="0.25">
      <c r="A26" t="s">
        <v>43</v>
      </c>
      <c r="B26">
        <f>'Reduction in Wages Worksheet'!B16</f>
        <v>5</v>
      </c>
    </row>
    <row r="27" spans="1:4" x14ac:dyDescent="0.25">
      <c r="A27" t="s">
        <v>44</v>
      </c>
      <c r="B27">
        <f>'Reduction in Wages Worksheet'!B17</f>
        <v>0</v>
      </c>
    </row>
    <row r="28" spans="1:4" x14ac:dyDescent="0.25">
      <c r="A28" t="s">
        <v>45</v>
      </c>
      <c r="C28" s="1" t="str">
        <f>IF(B27=B26,"Yes","No")</f>
        <v>No</v>
      </c>
    </row>
    <row r="30" spans="1:4" ht="17.25" x14ac:dyDescent="0.4">
      <c r="A30" s="4" t="s">
        <v>46</v>
      </c>
      <c r="D30" s="28">
        <f>SUM(D7,D14,D18)</f>
        <v>317361.11111111112</v>
      </c>
    </row>
    <row r="31" spans="1:4" x14ac:dyDescent="0.25">
      <c r="A31" s="4" t="s">
        <v>48</v>
      </c>
      <c r="D31" s="25">
        <f>D30/B2</f>
        <v>0.6347222222222223</v>
      </c>
    </row>
    <row r="33" spans="1:1" x14ac:dyDescent="0.25">
      <c r="A33" t="s">
        <v>50</v>
      </c>
    </row>
  </sheetData>
  <mergeCells count="1">
    <mergeCell ref="C11:C12"/>
  </mergeCells>
  <dataValidations count="2">
    <dataValidation type="custom" allowBlank="1" showInputMessage="1" showErrorMessage="1" errorTitle="Exceeds Loan Amount" error="The sum of Cells B3 and B4 cannot exceed the amount of the PPP Loan in Cell B2" sqref="B4" xr:uid="{98F7108D-33BF-48D4-8D25-6F5915C4F1CC}">
      <formula1>SUM(B3:B4)&lt;=B2</formula1>
    </dataValidation>
    <dataValidation type="custom" allowBlank="1" showInputMessage="1" showErrorMessage="1" errorTitle="Exceeds Loan Amount" error="The sum of Cells B3 and B4 cannot exceed the amount of the PPP Loan in Cell B2" sqref="B3" xr:uid="{39FC3C51-FA6B-4335-B7FE-23214CEE0C70}">
      <formula1>SUM(B3:B4)&lt;=B2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9540F-78C6-4020-8EC0-10796A6134A1}">
  <dimension ref="A1:M17"/>
  <sheetViews>
    <sheetView workbookViewId="0">
      <selection activeCell="B2" sqref="B2"/>
    </sheetView>
  </sheetViews>
  <sheetFormatPr defaultRowHeight="15" x14ac:dyDescent="0.25"/>
  <cols>
    <col min="1" max="1" width="45.42578125" customWidth="1"/>
    <col min="2" max="3" width="28.140625" customWidth="1"/>
    <col min="4" max="4" width="12.7109375" customWidth="1"/>
    <col min="5" max="5" width="17.85546875" customWidth="1"/>
    <col min="6" max="8" width="17" customWidth="1"/>
    <col min="13" max="13" width="0" hidden="1" customWidth="1"/>
  </cols>
  <sheetData>
    <row r="1" spans="1:13" ht="75" x14ac:dyDescent="0.25">
      <c r="A1" s="23" t="s">
        <v>18</v>
      </c>
      <c r="B1" s="23" t="s">
        <v>13</v>
      </c>
      <c r="C1" s="23" t="s">
        <v>14</v>
      </c>
      <c r="D1" s="23" t="s">
        <v>15</v>
      </c>
      <c r="E1" s="23" t="s">
        <v>16</v>
      </c>
      <c r="F1" s="23" t="s">
        <v>17</v>
      </c>
      <c r="G1" s="23" t="s">
        <v>32</v>
      </c>
      <c r="H1" s="23" t="s">
        <v>19</v>
      </c>
    </row>
    <row r="2" spans="1:13" x14ac:dyDescent="0.25">
      <c r="A2" s="21" t="s">
        <v>22</v>
      </c>
      <c r="B2" s="11">
        <v>75000</v>
      </c>
      <c r="C2" s="11">
        <v>37500</v>
      </c>
      <c r="D2" s="24">
        <f>IF(B2=0,0,1-(C2/B2))</f>
        <v>0.5</v>
      </c>
      <c r="E2" s="9" t="str">
        <f>IF(D2&gt;0.25,"Yes","No")</f>
        <v>Yes</v>
      </c>
      <c r="F2" s="22">
        <f>IF(E2="Yes",8*(C2/52),0)</f>
        <v>5769.2307692307695</v>
      </c>
      <c r="G2" s="22">
        <f t="shared" ref="G2:G11" si="0">IF(E2="Yes",((8/52)*0.75*B2)-F2,0)</f>
        <v>2884.6153846153848</v>
      </c>
      <c r="H2" s="9"/>
      <c r="M2" t="s">
        <v>20</v>
      </c>
    </row>
    <row r="3" spans="1:13" x14ac:dyDescent="0.25">
      <c r="A3" s="21" t="s">
        <v>23</v>
      </c>
      <c r="B3" s="11">
        <v>85000</v>
      </c>
      <c r="C3" s="11">
        <v>42500</v>
      </c>
      <c r="D3" s="24">
        <f t="shared" ref="D3:D11" si="1">IF(B3=0,0,1-(C3/B3))</f>
        <v>0.5</v>
      </c>
      <c r="E3" s="9" t="str">
        <f t="shared" ref="E3:E11" si="2">IF(D3&gt;0.25,"Yes","No")</f>
        <v>Yes</v>
      </c>
      <c r="F3" s="22">
        <f t="shared" ref="F3:F11" si="3">IF(E3="Yes",8*(C3/52),0)</f>
        <v>6538.4615384615381</v>
      </c>
      <c r="G3" s="22">
        <f t="shared" si="0"/>
        <v>3269.2307692307704</v>
      </c>
      <c r="H3" s="9"/>
      <c r="M3" t="s">
        <v>21</v>
      </c>
    </row>
    <row r="4" spans="1:13" x14ac:dyDescent="0.25">
      <c r="A4" s="21" t="s">
        <v>24</v>
      </c>
      <c r="B4" s="11">
        <v>50000</v>
      </c>
      <c r="C4" s="11">
        <v>25000</v>
      </c>
      <c r="D4" s="24">
        <f t="shared" si="1"/>
        <v>0.5</v>
      </c>
      <c r="E4" s="9" t="str">
        <f t="shared" si="2"/>
        <v>Yes</v>
      </c>
      <c r="F4" s="22">
        <f t="shared" si="3"/>
        <v>3846.1538461538462</v>
      </c>
      <c r="G4" s="22">
        <f t="shared" si="0"/>
        <v>1923.0769230769233</v>
      </c>
      <c r="H4" s="9"/>
    </row>
    <row r="5" spans="1:13" x14ac:dyDescent="0.25">
      <c r="A5" s="21" t="s">
        <v>25</v>
      </c>
      <c r="B5" s="11">
        <v>50000</v>
      </c>
      <c r="C5" s="11">
        <v>25000</v>
      </c>
      <c r="D5" s="24">
        <f t="shared" si="1"/>
        <v>0.5</v>
      </c>
      <c r="E5" s="9" t="str">
        <f t="shared" si="2"/>
        <v>Yes</v>
      </c>
      <c r="F5" s="22">
        <f t="shared" si="3"/>
        <v>3846.1538461538462</v>
      </c>
      <c r="G5" s="22">
        <f t="shared" si="0"/>
        <v>1923.0769230769233</v>
      </c>
      <c r="H5" s="9"/>
    </row>
    <row r="6" spans="1:13" x14ac:dyDescent="0.25">
      <c r="A6" s="21" t="s">
        <v>26</v>
      </c>
      <c r="B6" s="11">
        <v>65000</v>
      </c>
      <c r="C6" s="11">
        <v>32500</v>
      </c>
      <c r="D6" s="24">
        <f t="shared" si="1"/>
        <v>0.5</v>
      </c>
      <c r="E6" s="9" t="str">
        <f t="shared" si="2"/>
        <v>Yes</v>
      </c>
      <c r="F6" s="22">
        <f t="shared" si="3"/>
        <v>5000</v>
      </c>
      <c r="G6" s="22">
        <f t="shared" si="0"/>
        <v>2500</v>
      </c>
      <c r="H6" s="9"/>
    </row>
    <row r="7" spans="1:13" x14ac:dyDescent="0.25">
      <c r="A7" s="21" t="s">
        <v>27</v>
      </c>
      <c r="B7" s="11"/>
      <c r="C7" s="11"/>
      <c r="D7" s="24">
        <f t="shared" si="1"/>
        <v>0</v>
      </c>
      <c r="E7" s="9" t="str">
        <f t="shared" si="2"/>
        <v>No</v>
      </c>
      <c r="F7" s="22">
        <f t="shared" si="3"/>
        <v>0</v>
      </c>
      <c r="G7" s="22">
        <f>IF(E7="Yes",((8/52)*0.75*B7)-F7,0)</f>
        <v>0</v>
      </c>
      <c r="H7" s="9"/>
    </row>
    <row r="8" spans="1:13" x14ac:dyDescent="0.25">
      <c r="A8" s="21" t="s">
        <v>28</v>
      </c>
      <c r="B8" s="11"/>
      <c r="C8" s="11"/>
      <c r="D8" s="24">
        <f t="shared" si="1"/>
        <v>0</v>
      </c>
      <c r="E8" s="9" t="str">
        <f t="shared" si="2"/>
        <v>No</v>
      </c>
      <c r="F8" s="22">
        <f t="shared" si="3"/>
        <v>0</v>
      </c>
      <c r="G8" s="22">
        <f t="shared" si="0"/>
        <v>0</v>
      </c>
      <c r="H8" s="9"/>
    </row>
    <row r="9" spans="1:13" x14ac:dyDescent="0.25">
      <c r="A9" s="21" t="s">
        <v>29</v>
      </c>
      <c r="B9" s="11"/>
      <c r="C9" s="11"/>
      <c r="D9" s="24">
        <f t="shared" si="1"/>
        <v>0</v>
      </c>
      <c r="E9" s="9" t="str">
        <f t="shared" si="2"/>
        <v>No</v>
      </c>
      <c r="F9" s="22">
        <f t="shared" si="3"/>
        <v>0</v>
      </c>
      <c r="G9" s="22">
        <f t="shared" si="0"/>
        <v>0</v>
      </c>
      <c r="H9" s="9"/>
    </row>
    <row r="10" spans="1:13" x14ac:dyDescent="0.25">
      <c r="A10" s="21" t="s">
        <v>30</v>
      </c>
      <c r="B10" s="11"/>
      <c r="C10" s="11"/>
      <c r="D10" s="24">
        <f t="shared" si="1"/>
        <v>0</v>
      </c>
      <c r="E10" s="9" t="str">
        <f t="shared" si="2"/>
        <v>No</v>
      </c>
      <c r="F10" s="22">
        <f t="shared" si="3"/>
        <v>0</v>
      </c>
      <c r="G10" s="22">
        <f t="shared" si="0"/>
        <v>0</v>
      </c>
      <c r="H10" s="9"/>
    </row>
    <row r="11" spans="1:13" x14ac:dyDescent="0.25">
      <c r="A11" s="21" t="s">
        <v>31</v>
      </c>
      <c r="B11" s="11"/>
      <c r="C11" s="11"/>
      <c r="D11" s="24">
        <f t="shared" si="1"/>
        <v>0</v>
      </c>
      <c r="E11" s="9" t="str">
        <f t="shared" si="2"/>
        <v>No</v>
      </c>
      <c r="F11" s="22">
        <f t="shared" si="3"/>
        <v>0</v>
      </c>
      <c r="G11" s="22">
        <f t="shared" si="0"/>
        <v>0</v>
      </c>
      <c r="H11" s="9"/>
    </row>
    <row r="12" spans="1:13" x14ac:dyDescent="0.25">
      <c r="A12" s="20"/>
    </row>
    <row r="13" spans="1:13" x14ac:dyDescent="0.25">
      <c r="A13" s="23" t="s">
        <v>33</v>
      </c>
      <c r="G13" s="3">
        <f>SUM(G2:G11)</f>
        <v>12500.000000000002</v>
      </c>
    </row>
    <row r="14" spans="1:13" ht="45" x14ac:dyDescent="0.25">
      <c r="A14" s="20" t="s">
        <v>47</v>
      </c>
    </row>
    <row r="15" spans="1:13" x14ac:dyDescent="0.25">
      <c r="A15" s="20"/>
    </row>
    <row r="16" spans="1:13" x14ac:dyDescent="0.25">
      <c r="A16" s="20" t="s">
        <v>41</v>
      </c>
      <c r="B16">
        <f>COUNTIF(E2:E11,"Yes")</f>
        <v>5</v>
      </c>
    </row>
    <row r="17" spans="1:2" x14ac:dyDescent="0.25">
      <c r="A17" s="20" t="s">
        <v>42</v>
      </c>
      <c r="B17">
        <f>COUNTIF(H2:H11,"Yes")</f>
        <v>0</v>
      </c>
    </row>
  </sheetData>
  <conditionalFormatting sqref="F2:F11">
    <cfRule type="expression" dxfId="6" priority="11">
      <formula>$E2="Yes"</formula>
    </cfRule>
    <cfRule type="expression" dxfId="5" priority="10">
      <formula>$E2="No"</formula>
    </cfRule>
  </conditionalFormatting>
  <conditionalFormatting sqref="G2:G11">
    <cfRule type="expression" dxfId="4" priority="6">
      <formula>$E2="No"</formula>
    </cfRule>
  </conditionalFormatting>
  <conditionalFormatting sqref="H2">
    <cfRule type="expression" dxfId="3" priority="5">
      <formula>$E2="Yes"</formula>
    </cfRule>
    <cfRule type="expression" dxfId="2" priority="3">
      <formula>$E2="No"</formula>
    </cfRule>
  </conditionalFormatting>
  <conditionalFormatting sqref="H3:H11">
    <cfRule type="expression" dxfId="1" priority="1">
      <formula>$E3="No"</formula>
    </cfRule>
    <cfRule type="expression" dxfId="0" priority="2">
      <formula>$E3="Yes"</formula>
    </cfRule>
  </conditionalFormatting>
  <dataValidations count="1">
    <dataValidation type="list" allowBlank="1" showInputMessage="1" showErrorMessage="1" sqref="H2:H11" xr:uid="{AD7AA70D-3474-4AB9-AF85-7DDA287F9597}">
      <formula1>$M$2:$M$3</formula1>
    </dataValidation>
  </dataValidations>
  <pageMargins left="0.7" right="0.7" top="0.75" bottom="0.75" header="0.3" footer="0.3"/>
  <pageSetup orientation="portrait" r:id="rId1"/>
  <headerFooter>
    <oddFooter>&amp;L&amp;"Times New Roman,Regular"&amp;9 4787354.v1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 of Forgiveness</vt:lpstr>
      <vt:lpstr>Reduction in Wages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French</dc:creator>
  <cp:lastModifiedBy>Joshua French</cp:lastModifiedBy>
  <dcterms:created xsi:type="dcterms:W3CDTF">2020-04-04T13:03:25Z</dcterms:created>
  <dcterms:modified xsi:type="dcterms:W3CDTF">2020-04-07T23:39:17Z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_DocIDActiveBits">
    <vt:lpwstr>126976</vt:lpwstr>
  </property>
  <property fmtid="{D5CDD505-2E9C-101B-9397-08002B2CF9AE}" pid="3" name="CUS_DocIDLocation">
    <vt:lpwstr>LAST_PAGE_ONLY</vt:lpwstr>
  </property>
  <property fmtid="{D5CDD505-2E9C-101B-9397-08002B2CF9AE}" pid="4" name="CUS_DocIDPosition">
    <vt:lpwstr>Left</vt:lpwstr>
  </property>
  <property fmtid="{D5CDD505-2E9C-101B-9397-08002B2CF9AE}" pid="5" name="CUS_DocIDSheetRef">
    <vt:lpwstr>2</vt:lpwstr>
  </property>
  <property fmtid="{D5CDD505-2E9C-101B-9397-08002B2CF9AE}" pid="6" name="CUS_DocIDString">
    <vt:lpwstr>&amp;"Times New Roman,Regular"&amp;9 4787354.v1</vt:lpwstr>
  </property>
  <property fmtid="{D5CDD505-2E9C-101B-9397-08002B2CF9AE}" pid="7" name="CUS_DocIDChunk0">
    <vt:lpwstr>&amp;"Times New Roman,Regular"&amp;9</vt:lpwstr>
  </property>
  <property fmtid="{D5CDD505-2E9C-101B-9397-08002B2CF9AE}" pid="8" name="CUS_DocIDChunk1">
    <vt:lpwstr> 4787354.v1</vt:lpwstr>
  </property>
</Properties>
</file>